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1.png" ContentType="image/png"/>
  <Override PartName="/xl/media/image12.png" ContentType="image/png"/>
  <Override PartName="/xl/media/image13.png" ContentType="image/png"/>
  <Override PartName="/xl/media/image14.png" ContentType="image/png"/>
  <Override PartName="/xl/media/image15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3"/>
  </bookViews>
  <sheets>
    <sheet name="Rekapitulace stavby" sheetId="1" state="visible" r:id="rId2"/>
    <sheet name="VRN - Vedlejší a ostatní ..." sheetId="2" state="visible" r:id="rId3"/>
    <sheet name="A - Zařízení pro vytápění..." sheetId="3" state="visible" r:id="rId4"/>
    <sheet name="B - Zařízení vzduchotechniky" sheetId="4" state="visible" r:id="rId5"/>
    <sheet name="F - Měření a regulace" sheetId="5" state="visible" r:id="rId6"/>
  </sheets>
  <definedNames>
    <definedName function="false" hidden="false" localSheetId="2" name="_xlnm.Print_Area" vbProcedure="false">'A - Zařízení pro vytápění...'!$C$4:$J$76;'A - Zařízení pro vytápění...'!$C$82:$J$105;'A - Zařízení pro vytápění...'!$C$111:$K$188</definedName>
    <definedName function="false" hidden="false" localSheetId="2" name="_xlnm.Print_Titles" vbProcedure="false">'A - Zařízení pro vytápění...'!$125:$125</definedName>
    <definedName function="false" hidden="true" localSheetId="2" name="_xlnm._FilterDatabase" vbProcedure="false">'A - Zařízení pro vytápění...'!$C$125:$K$188</definedName>
    <definedName function="false" hidden="false" localSheetId="3" name="_xlnm.Print_Area" vbProcedure="false">'B - Zařízení vzduchotechniky'!$C$4:$J$76;'B - Zařízení vzduchotechniky'!$C$82:$J$111;'B - Zařízení vzduchotechniky'!$C$117:$K$279</definedName>
    <definedName function="false" hidden="false" localSheetId="3" name="_xlnm.Print_Titles" vbProcedure="false">'B - Zařízení vzduchotechniky'!$131:$131</definedName>
    <definedName function="false" hidden="true" localSheetId="3" name="_xlnm._FilterDatabase" vbProcedure="false">'B - Zařízení vzduchotechniky'!$C$131:$K$279</definedName>
    <definedName function="false" hidden="false" localSheetId="4" name="_xlnm.Print_Area" vbProcedure="false">'F - Měření a regulace'!$C$4:$J$76;'F - Měření a regulace'!$C$82:$J$99;'F - Měření a regulace'!$C$105:$K$122</definedName>
    <definedName function="false" hidden="false" localSheetId="4" name="_xlnm.Print_Titles" vbProcedure="false">'F - Měření a regulace'!$119:$119</definedName>
    <definedName function="false" hidden="true" localSheetId="4" name="_xlnm._FilterDatabase" vbProcedure="false">'F - Měření a regulace'!$C$119:$K$122</definedName>
    <definedName function="false" hidden="false" localSheetId="0" name="_xlnm.Print_Area" vbProcedure="false">'Rekapitulace stavby'!$D$4:$AO$76;'Rekapitulace stavby'!$C$82:$AQ$101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'VRN - Vedlejší a ostatní ...'!$C$4:$J$76;'VRN - Vedlejší a ostatní ...'!$C$82:$J$101;'VRN - Vedlejší a ostatní ...'!$C$107:$K$136</definedName>
    <definedName function="false" hidden="false" localSheetId="1" name="_xlnm.Print_Titles" vbProcedure="false">'VRN - Vedlejší a ostatní ...'!$121:$121</definedName>
    <definedName function="false" hidden="true" localSheetId="1" name="_xlnm._FilterDatabase" vbProcedure="false">'VRN - Vedlejší a ostatní ...'!$C$121:$K$136</definedName>
    <definedName function="false" hidden="false" localSheetId="0" name="_xlnm.Print_Area" vbProcedure="false">'Rekapitulace stavby'!$D$4:$AO$76;'Rekapitulace stavby'!$C$82:$AQ$101</definedName>
    <definedName function="false" hidden="false" localSheetId="0" name="_xlnm.Print_Area_0" vbProcedure="false">'Rekapitulace stavby'!$D$4:$AO$76,'Rekapitulace stavby'!$C$82:$AQ$101</definedName>
    <definedName function="false" hidden="false" localSheetId="0" name="_xlnm.Print_Titles" vbProcedure="false">'Rekapitulace stavby'!$92:$92</definedName>
    <definedName function="false" hidden="false" localSheetId="0" name="_xlnm.Print_Titles_0" vbProcedure="false">'Rekapitulace stavby'!$92:$92</definedName>
    <definedName function="false" hidden="false" localSheetId="1" name="_xlnm.Print_Area" vbProcedure="false">'VRN - Vedlejší a ostatní ...'!$C$4:$J$76;'VRN - Vedlejší a ostatní ...'!$C$82:$J$101;'VRN - Vedlejší a ostatní ...'!$C$107:$K$136</definedName>
    <definedName function="false" hidden="false" localSheetId="1" name="_xlnm.Print_Area_0" vbProcedure="false">'VRN - Vedlejší a ostatní ...'!$C$4:$J$76,'VRN - Vedlejší a ostatní ...'!$C$82:$J$101,'VRN - Vedlejší a ostatní ...'!$C$107:$K$136</definedName>
    <definedName function="false" hidden="false" localSheetId="1" name="_xlnm.Print_Titles" vbProcedure="false">'VRN - Vedlejší a ostatní ...'!$121:$121</definedName>
    <definedName function="false" hidden="false" localSheetId="1" name="_xlnm.Print_Titles_0" vbProcedure="false">'VRN - Vedlejší a ostatní ...'!$121:$121</definedName>
    <definedName function="false" hidden="false" localSheetId="1" name="_xlnm._FilterDatabase" vbProcedure="false">'VRN - Vedlejší a ostatní ...'!$C$121:$K$136</definedName>
    <definedName function="false" hidden="false" localSheetId="1" name="_xlnm._FilterDatabase_0" vbProcedure="false">'VRN - Vedlejší a ostatní ...'!$C$121:$K$136</definedName>
    <definedName function="false" hidden="false" localSheetId="2" name="_xlnm.Print_Area" vbProcedure="false">'A - Zařízení pro vytápění...'!$C$4:$J$76;'A - Zařízení pro vytápění...'!$C$82:$J$105;'A - Zařízení pro vytápění...'!$C$111:$K$188</definedName>
    <definedName function="false" hidden="false" localSheetId="2" name="_xlnm.Print_Area_0" vbProcedure="false">'A - Zařízení pro vytápění...'!$C$4:$J$76,'A - Zařízení pro vytápění...'!$C$82:$J$105,'A - Zařízení pro vytápění...'!$C$111:$K$188</definedName>
    <definedName function="false" hidden="false" localSheetId="2" name="_xlnm.Print_Titles" vbProcedure="false">'A - Zařízení pro vytápění...'!$125:$125</definedName>
    <definedName function="false" hidden="false" localSheetId="2" name="_xlnm.Print_Titles_0" vbProcedure="false">'A - Zařízení pro vytápění...'!$125:$125</definedName>
    <definedName function="false" hidden="false" localSheetId="2" name="_xlnm._FilterDatabase" vbProcedure="false">'A - Zařízení pro vytápění...'!$C$125:$K$188</definedName>
    <definedName function="false" hidden="false" localSheetId="2" name="_xlnm._FilterDatabase_0" vbProcedure="false">'A - Zařízení pro vytápění...'!$C$125:$K$188</definedName>
    <definedName function="false" hidden="false" localSheetId="3" name="_xlnm.Print_Area" vbProcedure="false">'B - Zařízení vzduchotechniky'!$C$4:$J$76;'B - Zařízení vzduchotechniky'!$C$82:$J$111;'B - Zařízení vzduchotechniky'!$C$117:$K$279</definedName>
    <definedName function="false" hidden="false" localSheetId="3" name="_xlnm.Print_Area_0" vbProcedure="false">'B - Zařízení vzduchotechniky'!$C$4:$J$76,'B - Zařízení vzduchotechniky'!$C$82:$J$111,'B - Zařízení vzduchotechniky'!$C$117:$K$279</definedName>
    <definedName function="false" hidden="false" localSheetId="3" name="_xlnm.Print_Titles" vbProcedure="false">'B - Zařízení vzduchotechniky'!$131:$131</definedName>
    <definedName function="false" hidden="false" localSheetId="3" name="_xlnm.Print_Titles_0" vbProcedure="false">'B - Zařízení vzduchotechniky'!$131:$131</definedName>
    <definedName function="false" hidden="false" localSheetId="3" name="_xlnm._FilterDatabase" vbProcedure="false">'B - Zařízení vzduchotechniky'!$C$131:$K$279</definedName>
    <definedName function="false" hidden="false" localSheetId="3" name="_xlnm._FilterDatabase_0" vbProcedure="false">'B - Zařízení vzduchotechniky'!$C$131:$K$279</definedName>
    <definedName function="false" hidden="false" localSheetId="4" name="_xlnm.Print_Area" vbProcedure="false">'F - Měření a regulace'!$C$4:$J$76;'F - Měření a regulace'!$C$82:$J$99;'F - Měření a regulace'!$C$105:$K$122</definedName>
    <definedName function="false" hidden="false" localSheetId="4" name="_xlnm.Print_Area_0" vbProcedure="false">'F - Měření a regulace'!$C$4:$J$76,'F - Měření a regulace'!$C$82:$J$99,'F - Měření a regulace'!$C$105:$K$122</definedName>
    <definedName function="false" hidden="false" localSheetId="4" name="_xlnm.Print_Titles" vbProcedure="false">'F - Měření a regulace'!$119:$119</definedName>
    <definedName function="false" hidden="false" localSheetId="4" name="_xlnm.Print_Titles_0" vbProcedure="false">'F - Měření a regulace'!$119:$119</definedName>
    <definedName function="false" hidden="false" localSheetId="4" name="_xlnm._FilterDatabase" vbProcedure="false">'F - Měření a regulace'!$C$119:$K$122</definedName>
    <definedName function="false" hidden="false" localSheetId="4" name="_xlnm._FilterDatabase_0" vbProcedure="false">'F - Měření a regulace'!$C$119:$K$122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<sst xmlns="http://schemas.openxmlformats.org/spreadsheetml/2006/main" count="2538" uniqueCount="559">
  <si>
    <t xml:space="preserve">Export Komplet</t>
  </si>
  <si>
    <t xml:space="preserve">2.0</t>
  </si>
  <si>
    <t xml:space="preserve">False</t>
  </si>
  <si>
    <t xml:space="preserve">{4e91d6d7-45ef-45aa-b26d-5fb3afb915ad}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</si>
  <si>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</si>
  <si>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</si>
  <si>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</si>
  <si>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</si>
  <si>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</si>
  <si>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</si>
  <si>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</si>
  <si>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</si>
  <si>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</si>
  <si>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19-032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</si>
  <si>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</si>
  <si>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 xml:space="preserve">Stavba:</t>
  </si>
  <si>
    <t xml:space="preserve">NHB – Budova č.4 diagnostické centrum – oprava VZT (jednotky)</t>
  </si>
  <si>
    <t xml:space="preserve">KSO:</t>
  </si>
  <si>
    <t xml:space="preserve">8011119</t>
  </si>
  <si>
    <t xml:space="preserve">CC-CZ:</t>
  </si>
  <si>
    <t xml:space="preserve">Místo:</t>
  </si>
  <si>
    <t xml:space="preserve">Havlíčkův Brod, ul. Husova, areál nemocncie</t>
  </si>
  <si>
    <t xml:space="preserve">Datum:</t>
  </si>
  <si>
    <t xml:space="preserve">10. 5. 2019</t>
  </si>
  <si>
    <t xml:space="preserve">Zadavatel:</t>
  </si>
  <si>
    <t xml:space="preserve">IČ:</t>
  </si>
  <si>
    <t xml:space="preserve">Nemocnice Havlíčkův Brod, příspěvková organizace</t>
  </si>
  <si>
    <t xml:space="preserve">DIČ:</t>
  </si>
  <si>
    <t xml:space="preserve">Uchazeč:</t>
  </si>
  <si>
    <t xml:space="preserve">Vyplň údaj</t>
  </si>
  <si>
    <t xml:space="preserve">Projektant:</t>
  </si>
  <si>
    <t xml:space="preserve">28094026</t>
  </si>
  <si>
    <t xml:space="preserve">PROJEKT CENTRUM NOVA s.r.o.</t>
  </si>
  <si>
    <t xml:space="preserve">CZ28094026</t>
  </si>
  <si>
    <t xml:space="preserve">True</t>
  </si>
  <si>
    <t xml:space="preserve">Zpracovatel:</t>
  </si>
  <si>
    <t xml:space="preserve"> </t>
  </si>
  <si>
    <t xml:space="preserve">Poznámka:</t>
  </si>
  <si>
    <r>
      <rPr>
        <sz val="10"/>
        <rFont val="Arial CE"/>
        <family val="2"/>
        <charset val="1"/>
      </rPr>
  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trhu._x000d_
- Stavba doloží množství odpadu uloženého na skládce platným vážnými lístky                                                                                   </t>
    </r>
    <r>
      <rPr>
        <b val="true"/>
        <u val="single"/>
        <sz val="10"/>
        <rFont val="Arial CE"/>
        <family val="2"/>
        <charset val="1"/>
      </rPr>
      <t> Základní požadavky na dodávku vzduchotechniky: Vzhledem k tomu, že se jedná o budovu s vyššími nároky na provedení díla z hlediska požadované kvality, je nutné, aby dodávku a montáž prováděla specializovaná firma která má s obdobnými realizacemi zkušenosti.</t>
    </r>
    <r>
      <rPr>
        <sz val="10"/>
        <rFont val="Arial CE"/>
        <family val="2"/>
        <charset val="1"/>
      </rPr>
      <t> 
</t>
    </r>
    <r>
      <rPr>
        <b val="true"/>
        <u val="single"/>
        <sz val="10"/>
        <rFont val="Arial CE"/>
        <family val="2"/>
        <charset val="1"/>
      </rPr>
      <t>Základním požadavkem je zajištění jednotného provozního servisu všech jednotek ve strojovně vzduchotechniky, tedy nových, repasovaných i stávajících. 
Jednotky určené k repasi jsou typu Aerotherm. Navrhovanou repasi může provádět pouze firma, která má k příslušnému zásahu oprávnění od výrobce.
Vzhledem k tomu, že se jedná o provoz nemocnice s vysokými požadavky na funkci navrženého díla, tak je požadováno zachování jednotného výrobce vzduchotechnických jednotek v objektu. V případě nejasností prosím o konzultaci s projektantem a zástupcem investora.</t>
    </r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</si>
  <si>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</si>
  <si>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</si>
  <si>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</si>
  <si>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</si>
  <si>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</si>
  <si>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</si>
  <si>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</si>
  <si>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</si>
  <si>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</si>
  <si>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</si>
  <si>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</si>
  <si>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</si>
  <si>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</si>
  <si>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</si>
  <si>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</si>
  <si>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</si>
  <si>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</si>
  <si>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</si>
  <si>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</si>
  <si>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</si>
  <si>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</si>
  <si>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</si>
  <si>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</si>
  <si>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</si>
  <si>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</si>
  <si>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</si>
  <si>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</si>
  <si>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</si>
  <si>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</si>
  <si>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</si>
  <si>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</si>
  <si>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přenesená_x000d_
[CZK]</t>
  </si>
  <si>
    <t xml:space="preserve">DPH snížená přenesená_x000d_
[CZK]</t>
  </si>
  <si>
    <t xml:space="preserve">Základna_x000d_
DPH základní</t>
  </si>
  <si>
    <t xml:space="preserve">Základna_x000d_
DPH snížená</t>
  </si>
  <si>
    <t xml:space="preserve">Základna_x000d_
DPH zákl. přenesená</t>
  </si>
  <si>
    <t xml:space="preserve">Základna_x000d_
DPH sníž. přenesená</t>
  </si>
  <si>
    <t xml:space="preserve">Základna_x000d_
DPH nulová</t>
  </si>
  <si>
    <t xml:space="preserve">Náklady z rozpočtů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</si>
  <si>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</si>
  <si>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</si>
  <si>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</si>
  <si>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</si>
  <si>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</si>
  <si>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VRN</t>
  </si>
  <si>
    <t xml:space="preserve">Vedlejší a ostatní rozpočtové náklady</t>
  </si>
  <si>
    <t xml:space="preserve">VON</t>
  </si>
  <si>
    <t xml:space="preserve">1</t>
  </si>
  <si>
    <t xml:space="preserve">{de239a32-f551-4c12-b532-c68b79a6313f}</t>
  </si>
  <si>
    <t xml:space="preserve">2</t>
  </si>
  <si>
    <t xml:space="preserve">/</t>
  </si>
  <si>
    <t xml:space="preserve">Vedlejší a ostatní náklady</t>
  </si>
  <si>
    <t xml:space="preserve">Soupis</t>
  </si>
  <si>
    <t xml:space="preserve">{3ae72902-ba81-4e5a-85b2-eab2dc0af759}</t>
  </si>
  <si>
    <t xml:space="preserve">SO-01</t>
  </si>
  <si>
    <t xml:space="preserve">Budova č.4</t>
  </si>
  <si>
    <t xml:space="preserve">STA</t>
  </si>
  <si>
    <t xml:space="preserve">{439d0830-4723-430f-b80b-58889549be56}</t>
  </si>
  <si>
    <t xml:space="preserve">A</t>
  </si>
  <si>
    <t xml:space="preserve">Zařízení pro vytápění a ochlazování staveb</t>
  </si>
  <si>
    <t xml:space="preserve">{45579e08-f5aa-42d9-b2a9-abdaff45fcc7}</t>
  </si>
  <si>
    <t xml:space="preserve">B</t>
  </si>
  <si>
    <t xml:space="preserve">Zařízení vzduchotechniky</t>
  </si>
  <si>
    <t xml:space="preserve">{78643df4-3585-432d-860c-4d47fe5e5b45}</t>
  </si>
  <si>
    <t xml:space="preserve">F</t>
  </si>
  <si>
    <t xml:space="preserve">Měření a regulace</t>
  </si>
  <si>
    <t xml:space="preserve">{5650ebe8-c51d-46d4-a902-897ebe8e8b16}</t>
  </si>
  <si>
    <t xml:space="preserve">801 11 19</t>
  </si>
  <si>
    <t xml:space="preserve">KRYCÍ LIST SOUPISU PRACÍ</t>
  </si>
  <si>
    <t xml:space="preserve">Objekt:</t>
  </si>
  <si>
    <t xml:space="preserve">VRN - Vedlejší a ostatní rozpočtové náklady</t>
  </si>
  <si>
    <t xml:space="preserve">Soupis:</t>
  </si>
  <si>
    <t xml:space="preserve">VRN - Vedlejší a ostatní náklady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</si>
  <si>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</si>
  <si>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</si>
  <si>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</si>
  <si>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</si>
  <si>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</si>
  <si>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</si>
  <si>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OST - Ostatní</t>
  </si>
  <si>
    <t xml:space="preserve">    O02 - Vedlejší a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</si>
  <si>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</si>
  <si>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</si>
  <si>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</si>
  <si>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</si>
  <si>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</si>
  <si>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</si>
  <si>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</si>
  <si>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</si>
  <si>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</si>
  <si>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</si>
  <si>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</si>
  <si>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</si>
  <si>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</si>
  <si>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OST</t>
  </si>
  <si>
    <t xml:space="preserve">Ostatní</t>
  </si>
  <si>
    <t xml:space="preserve">4</t>
  </si>
  <si>
    <t xml:space="preserve">ROZPOCET</t>
  </si>
  <si>
    <t xml:space="preserve">O02</t>
  </si>
  <si>
    <t xml:space="preserve">K</t>
  </si>
  <si>
    <t xml:space="preserve">0101</t>
  </si>
  <si>
    <t xml:space="preserve">Zařízení staveniště, BOZP</t>
  </si>
  <si>
    <t xml:space="preserve">kpl</t>
  </si>
  <si>
    <t xml:space="preserve">1394522077</t>
  </si>
  <si>
    <t xml:space="preserve">PP</t>
  </si>
  <si>
    <t xml:space="preserve">Veškeré náklady a činnosti související s vybudováním, provozem a likvidací staveniště, včetně zajištění připojení na elektrickou energii, vodu a odvodnění staveniště, provádění každodenního hrubého úklidu staveniště a průběžné likvidace vznikajících odpadů oprávněnou osobou. Čištění a úklid příjezdových a přístupových komunikací.
Standardní prvky BOZP (oplocení staveniště, mobilní oplocení, výstražné značení, přechody výkopů vč. oplocení, zábradlí, atd - vč. jejich dodávky, montáže, údržby a demontáže, resp. likvidace) a povinosti vyplývající z plánu BOZP vč. připomínek příslušných úřadů.</t>
  </si>
  <si>
    <t xml:space="preserve">0104</t>
  </si>
  <si>
    <t xml:space="preserve">Poskytnutí zařízení staveniště (jeho části) pro umožnění činnosti TDS, AD, SÚ, atd. po dobu výstavby.</t>
  </si>
  <si>
    <t xml:space="preserve">1596164259</t>
  </si>
  <si>
    <t xml:space="preserve">Poskytnutí krytého, čistého prostoru včetně vybavení pracovním stolem a 4 židlemi (např. stavební buňka - kancelář stavby, místnost v objektu, ...)</t>
  </si>
  <si>
    <t xml:space="preserve">3</t>
  </si>
  <si>
    <t xml:space="preserve">0401</t>
  </si>
  <si>
    <t xml:space="preserve">Projektová dokumentace skutečného provedení</t>
  </si>
  <si>
    <t xml:space="preserve">-1773495778</t>
  </si>
  <si>
    <t xml:space="preserve">Projektová dokumentace skutečného provedení 3x tištěně a 1x elektronicky na CD</t>
  </si>
  <si>
    <t xml:space="preserve">0505</t>
  </si>
  <si>
    <t xml:space="preserve">Kompletace dokladové části stavby k předání a převzetí díla</t>
  </si>
  <si>
    <t xml:space="preserve"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</si>
  <si>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</si>
  <si>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 xml:space="preserve">5</t>
  </si>
  <si>
    <t xml:space="preserve">0601</t>
  </si>
  <si>
    <t xml:space="preserve">Zpracování a předložení harmonogramů </t>
  </si>
  <si>
    <t xml:space="preserve">1477048399</t>
  </si>
  <si>
    <t xml:space="preserve">Náklady na vyhotovení a předložení finančního a časového harmonogramu prací a plnění před podpisem smlouvy. </t>
  </si>
  <si>
    <t xml:space="preserve">6</t>
  </si>
  <si>
    <t xml:space="preserve">002-304</t>
  </si>
  <si>
    <t xml:space="preserve">Náklady spojené prováděním stavby uvnitř stávajícího objektu </t>
  </si>
  <si>
    <t xml:space="preserve">834347121</t>
  </si>
  <si>
    <t xml:space="preserve">Náklady spojené s prováděním stavby uvnitř stávajícícho objektu. Omezení vlivu stavby - zakrytí konstrukcí a technologií (prach, hluk), zajištění konstrukcí a technologií proti poškození. Náklady na pravidelný úklid objektu, omezení manipulačních, dopravních a stavebních ploch, další související omezující vlivy.                                                                                                                                             </t>
  </si>
  <si>
    <t xml:space="preserve">SO-01 - Budova č.4</t>
  </si>
  <si>
    <t xml:space="preserve">A - Zařízení pro vytápění a ochlazování staveb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</si>
  <si>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částí projektové dokumentace: a - ZAŘÍZENÍ PRO VYTÁPĚNÍ A OCHLAZOVÁNÍ STAVEB b - ZAŘÍZENÍ VZDUCHOTECHNKY D1.4.ab.1 TECHNICKÁ ZPRÁVA – UT, CHL, VZT D1.4.ab.2 PŮDORYS 2.PP – UT, CHL – NAVRHOVANÝ STAV D1.4.ab.3 PŮDORYS 2.PP – VZT – STÁVAJÍCÍ STAV D1.4.ab.4 PŮDORYS 2.PP – VZT – NAVRHOVANÝ STAV</t>
  </si>
  <si>
    <t xml:space="preserve">PSV - Práce a dodávky PSV</t>
  </si>
  <si>
    <t xml:space="preserve">    713 - Izolace tepelné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</si>
  <si>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</si>
  <si>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</si>
  <si>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</si>
  <si>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OST - Ostatní</t>
  </si>
  <si>
    <t xml:space="preserve">PSV</t>
  </si>
  <si>
    <t xml:space="preserve">Práce a dodávky PSV</t>
  </si>
  <si>
    <t xml:space="preserve">713</t>
  </si>
  <si>
    <t xml:space="preserve">Izolace tepelné</t>
  </si>
  <si>
    <t xml:space="preserve">713463213</t>
  </si>
  <si>
    <t xml:space="preserve">Montáž izolace tepelné potrubí potrubními pouzdry s Al fólií staženými Al páskou 1x D do 150 mm</t>
  </si>
  <si>
    <t xml:space="preserve">m</t>
  </si>
  <si>
    <t xml:space="preserve">CS ÚRS 2019 01</t>
  </si>
  <si>
    <t xml:space="preserve">16</t>
  </si>
  <si>
    <t xml:space="preserve">-584858592</t>
  </si>
  <si>
    <t xml:space="preserve">Montáž izolace tepelné potrubí a ohybů tvarovkami nebo deskami potrubními pouzdry s povrchovou úpravou hliníkovou fólií (izolační materiál ve specifikaci) přelepenými samolepící hliníkovou páskou potrubí jednovrstvá D přes 100 do 150 mm</t>
  </si>
  <si>
    <t xml:space="preserve">M</t>
  </si>
  <si>
    <t xml:space="preserve">631546020</t>
  </si>
  <si>
    <t xml:space="preserve">pouzdro potrubní izolační ALS 34/50 mm</t>
  </si>
  <si>
    <t xml:space="preserve">CS ÚRS 2016 01</t>
  </si>
  <si>
    <t xml:space="preserve">32</t>
  </si>
  <si>
    <t xml:space="preserve">674144526</t>
  </si>
  <si>
    <t xml:space="preserve">plsť minerální a výrobky z ní (desky, skruže, pásy, rohože, vložkové pytle apod.) výrobky z minerální vlny - pouzdro potrubní izolační s povrchem kašírovaným hliníkovou folií (první číselný údaj v označení výrobků znamená vnitřní průměr v mm, druhý číselný údaj označuje tloušťku tepelné izolace v mm) ALS - tl.izolační vrstvy 50 mm 34/50 mm</t>
  </si>
  <si>
    <t xml:space="preserve">VV</t>
  </si>
  <si>
    <t xml:space="preserve">1,3*3*2*(4+4)</t>
  </si>
  <si>
    <t xml:space="preserve">998713101</t>
  </si>
  <si>
    <t xml:space="preserve">Přesun hmot tonážní pro izolace tepelné v objektech v do 6 m</t>
  </si>
  <si>
    <t xml:space="preserve">t</t>
  </si>
  <si>
    <t xml:space="preserve">-1413601881</t>
  </si>
  <si>
    <t xml:space="preserve">Přesun hmot pro izolace tepelné stanovený z hmotnosti přesunovaného materiálu vodorovná dopravní vzdálenost do 50 m v objektech výšky do 6 m</t>
  </si>
  <si>
    <t xml:space="preserve">732</t>
  </si>
  <si>
    <t xml:space="preserve">Ústřední vytápění - strojovny</t>
  </si>
  <si>
    <t xml:space="preserve">732421402</t>
  </si>
  <si>
    <t xml:space="preserve">Čerpadlo teplovodní mokroběžné závitové oběhové DN 25 výtlak do 4,0 m průtok 2,2 m3/h pro vytápění</t>
  </si>
  <si>
    <t xml:space="preserve">soubor</t>
  </si>
  <si>
    <t xml:space="preserve">1863218545</t>
  </si>
  <si>
    <t xml:space="preserve">Čerpadla teplovodní závitová mokroběžná oběhová pro teplovodní vytápění (elektronicky řízená) PN 10, do 110 st.C DN přípojky/dopravní výška H (m) - čerpací výkon Q (m3/h) DN 25 / do 4,0 m / 2,2 m3/h</t>
  </si>
  <si>
    <t xml:space="preserve">998732102</t>
  </si>
  <si>
    <t xml:space="preserve">Přesun hmot tonážní pro strojovny v objektech v do 12 m</t>
  </si>
  <si>
    <t xml:space="preserve">1903468857</t>
  </si>
  <si>
    <t xml:space="preserve">Přesun hmot pro strojovny  stanovený z hmotnosti přesunovaného materiálu vodorovná dopravní vzdálenost do 50 m v objektech výšky přes 6 do 12 m</t>
  </si>
  <si>
    <t xml:space="preserve">733</t>
  </si>
  <si>
    <t xml:space="preserve">Ústřední vytápění - potrubí</t>
  </si>
  <si>
    <t xml:space="preserve">733111116</t>
  </si>
  <si>
    <t xml:space="preserve">Potrubí ocelové závitové bezešvé běžné v kotelnách nebo strojovnách DN 32</t>
  </si>
  <si>
    <t xml:space="preserve">-2074680089</t>
  </si>
  <si>
    <t xml:space="preserve">Potrubí z trubek ocelových závitových  bezešvých běžných nízkotlakých v kotelnách a strojovnách DN 32</t>
  </si>
  <si>
    <t xml:space="preserve">7</t>
  </si>
  <si>
    <t xml:space="preserve">733190108</t>
  </si>
  <si>
    <t xml:space="preserve">Zkouška těsnosti potrubí ocelové závitové do DN 50</t>
  </si>
  <si>
    <t xml:space="preserve">-577113800</t>
  </si>
  <si>
    <t xml:space="preserve">Zkoušky těsnosti potrubí, manžety prostupové z trubek ocelových zkoušky těsnosti potrubí (za provozu) z trubek ocelových závitových DN 40 do 50</t>
  </si>
  <si>
    <t xml:space="preserve">8</t>
  </si>
  <si>
    <t xml:space="preserve">m_chl_01</t>
  </si>
  <si>
    <t xml:space="preserve">Úprava připojení chladiče VZT jednotky na centrální rozvod chladu</t>
  </si>
  <si>
    <t xml:space="preserve">-145718819</t>
  </si>
  <si>
    <t xml:space="preserve">Úprava připojení chladiče VZT jednotky na centrální rozvod chladu
- úprava trasy připojovacího potrubí DN32 v délce 5m
- kaučuková izolace připojovacího potrubí DN32 v délce 2x5m tl.25mm</t>
  </si>
  <si>
    <t xml:space="preserve">9</t>
  </si>
  <si>
    <t xml:space="preserve">998733101</t>
  </si>
  <si>
    <t xml:space="preserve">Přesun hmot tonážní pro rozvody potrubí v objektech v do 6 m</t>
  </si>
  <si>
    <t xml:space="preserve">-506074179</t>
  </si>
  <si>
    <t xml:space="preserve">Přesun hmot pro rozvody potrubí stanovený z hmotnosti přesunovaného materiálu vodorovná dopravní vzdálenost do 50 m v objektech výšky do 6 m</t>
  </si>
  <si>
    <t xml:space="preserve">734</t>
  </si>
  <si>
    <t xml:space="preserve">Ústřední vytápění - armatury</t>
  </si>
  <si>
    <t xml:space="preserve">10</t>
  </si>
  <si>
    <t xml:space="preserve">731249225</t>
  </si>
  <si>
    <t xml:space="preserve">Montáž ohebného flexi připojení VZT ohřívače</t>
  </si>
  <si>
    <t xml:space="preserve">ks</t>
  </si>
  <si>
    <t xml:space="preserve">-856257905</t>
  </si>
  <si>
    <t xml:space="preserve">11</t>
  </si>
  <si>
    <t xml:space="preserve">MATm00067</t>
  </si>
  <si>
    <t xml:space="preserve">Flexi ohebné připojení VZT ohřívače DN32</t>
  </si>
  <si>
    <t xml:space="preserve">-366192006</t>
  </si>
  <si>
    <t xml:space="preserve">2+2+2</t>
  </si>
  <si>
    <t xml:space="preserve">12</t>
  </si>
  <si>
    <t xml:space="preserve">734220101</t>
  </si>
  <si>
    <t xml:space="preserve">Ventil závitový regulační přímý G 3/4 PN 20 do 100°C vyvažovací</t>
  </si>
  <si>
    <t xml:space="preserve">kus</t>
  </si>
  <si>
    <t xml:space="preserve">943945628</t>
  </si>
  <si>
    <t xml:space="preserve">Ventily regulační závitové vyvažovací přímé PN 20 do 100 st.C (CIM 727) G 3/4</t>
  </si>
  <si>
    <t xml:space="preserve">13</t>
  </si>
  <si>
    <t xml:space="preserve">734242414</t>
  </si>
  <si>
    <t xml:space="preserve">Ventil závitový zpětný přímý G 1 PN 16 do 110°C</t>
  </si>
  <si>
    <t xml:space="preserve">2075174051</t>
  </si>
  <si>
    <t xml:space="preserve">Ventily zpětné závitové PN 16 do 110 st.C přímé G 1</t>
  </si>
  <si>
    <t xml:space="preserve">14</t>
  </si>
  <si>
    <t xml:space="preserve">734291123</t>
  </si>
  <si>
    <t xml:space="preserve">Kohout plnící a vypouštěcí G 1/2 PN 10 do 110°C závitový</t>
  </si>
  <si>
    <t xml:space="preserve">-652551915</t>
  </si>
  <si>
    <t xml:space="preserve">Ostatní armatury kohouty plnicí a vypouštěcí PN 10 do 110 st.C</t>
  </si>
  <si>
    <t xml:space="preserve">734291245</t>
  </si>
  <si>
    <t xml:space="preserve">Filtr závitový přímý G 1 1/4 PN 16 do 130°C s vnitřními závity</t>
  </si>
  <si>
    <t xml:space="preserve">1972958462</t>
  </si>
  <si>
    <t xml:space="preserve">Ostatní armatury filtry závitové PN 16 do 130 st.C přímé s vnitřními závity (R 74A Giacomini) G 1 1/4</t>
  </si>
  <si>
    <t xml:space="preserve">734292716</t>
  </si>
  <si>
    <t xml:space="preserve">Kohout kulový přímý G 1 1/4 PN 42 do 185°C vnitřní závit</t>
  </si>
  <si>
    <t xml:space="preserve">12709479</t>
  </si>
  <si>
    <t xml:space="preserve">Ostatní armatury kulové kohouty PN 42 do 185 st.C přímé vnitřní závit (R 250 D Giacomini) G 1 1/4</t>
  </si>
  <si>
    <t xml:space="preserve">4+4+4</t>
  </si>
  <si>
    <t xml:space="preserve">17</t>
  </si>
  <si>
    <t xml:space="preserve">734411102</t>
  </si>
  <si>
    <t xml:space="preserve">Teploměr technický s pevným stonkem a jímkou zadní připojení průměr 63 mm délky 75 mm</t>
  </si>
  <si>
    <t xml:space="preserve">567502163</t>
  </si>
  <si>
    <t xml:space="preserve">18</t>
  </si>
  <si>
    <t xml:space="preserve">734494213</t>
  </si>
  <si>
    <t xml:space="preserve">Návarek s trubkovým závitem G 1/2</t>
  </si>
  <si>
    <t xml:space="preserve">1438212915</t>
  </si>
  <si>
    <t xml:space="preserve">19</t>
  </si>
  <si>
    <t xml:space="preserve">998734101</t>
  </si>
  <si>
    <t xml:space="preserve">Přesun hmot tonážní pro armatury v objektech v do 6 m</t>
  </si>
  <si>
    <t xml:space="preserve">1513925055</t>
  </si>
  <si>
    <t xml:space="preserve">Přesun hmot pro armatury stanovený z hmotnosti přesunovaného materiálu vodorovná dopravní vzdálenost do 50 m v objektech výšky do 6 m</t>
  </si>
  <si>
    <t xml:space="preserve">20</t>
  </si>
  <si>
    <t xml:space="preserve">vp_ost0004</t>
  </si>
  <si>
    <t xml:space="preserve">Demontáž a likvidace potrubí, armatur a izolace</t>
  </si>
  <si>
    <t xml:space="preserve">hod</t>
  </si>
  <si>
    <t xml:space="preserve">512</t>
  </si>
  <si>
    <t xml:space="preserve">-364220456</t>
  </si>
  <si>
    <t xml:space="preserve">3x oběhové čerpadlo
potrubí DN32 - 60m
izolace potrubí DN32 - 60m
armatury 35ks</t>
  </si>
  <si>
    <t xml:space="preserve">vp_ost0005</t>
  </si>
  <si>
    <t xml:space="preserve">Zkušební provoz, zaškolení obsluhy</t>
  </si>
  <si>
    <t xml:space="preserve">-711904060</t>
  </si>
  <si>
    <t xml:space="preserve">Zkušební provoz</t>
  </si>
  <si>
    <t xml:space="preserve">22</t>
  </si>
  <si>
    <t xml:space="preserve">vp_ost007</t>
  </si>
  <si>
    <t xml:space="preserve">Kotvící, spojovací, těsnící a závěsný materiál</t>
  </si>
  <si>
    <t xml:space="preserve">812323184</t>
  </si>
  <si>
    <t xml:space="preserve">Drobný spojovací, těsnící a závěsný materiál (závitové tyče M8, hmoždinky, příchytky, matice, těsnící pásky, rychloupínací spony, závěsy, profily L,U)</t>
  </si>
  <si>
    <t xml:space="preserve">23</t>
  </si>
  <si>
    <t xml:space="preserve">vp001001</t>
  </si>
  <si>
    <t xml:space="preserve">Topná zkouška</t>
  </si>
  <si>
    <t xml:space="preserve">906627585</t>
  </si>
  <si>
    <t xml:space="preserve">B - Zařízení vzduchotechniky</t>
  </si>
  <si>
    <r>
      <rPr>
        <sz val="10"/>
        <rFont val="Arial CE"/>
        <family val="2"/>
        <charset val="1"/>
      </rPr>
  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a - ZAŘÍZENÍ PRO VYTÁPĚNÍ A OCHLAZOVÁNÍ STAVEB b - ZAŘÍZENÍ VZDUCHOTECHNKY D1.4.ab.1 TECHNICKÁ ZPRÁVA – UT, CHL, VZT D1.4.ab.2 PŮDORYS 2.PP – UT, CHL – NAVRHOVANÝ STAV D1.4.ab.3 PŮDORYS 2.PP – VZT – STÁVAJÍCÍ STAV D1.4.ab.4 PŮDORYS 2.PP – VZT – NAVRHOVANÝ STAV                                                                     </t>
    </r>
    <r>
      <rPr>
        <b val="true"/>
        <u val="single"/>
        <sz val="10"/>
        <rFont val="Arial CE"/>
        <family val="2"/>
        <charset val="1"/>
      </rPr>
      <t>Základní požadavky na dodávku vzduchotechniky: Vzhledem k tomu, že se jedná o budovu s vyššími nároky na provedení díla z hlediska požadované kvality, je nutné, aby dodávku a montáž prováděla specializovaná firma která má s obdobnými realizacemi zkušenosti.</t>
    </r>
    <r>
      <rPr>
        <sz val="10"/>
        <rFont val="Arial CE"/>
        <family val="2"/>
        <charset val="1"/>
      </rPr>
      <t> 
</t>
    </r>
    <r>
      <rPr>
        <b val="true"/>
        <u val="single"/>
        <sz val="10"/>
        <rFont val="Arial CE"/>
        <family val="2"/>
        <charset val="1"/>
      </rPr>
      <t>Základním požadavkem je zajištění jednotného provozního servisu všech jednotek ve strojovně vzduchotechniky, tedy nových, repasovaných i stávajících. 
Jednotky určené k repasi jsou typu Aerotherm. Navrhovanou repasi může provádět pouze firma, která má k příslušnému zásahu oprávnění od výrobce.
Vzhledem k tomu, že se jedná o provoz nemocnice s vysokými požadavky na funkci navrženého díla, tak je požadováno zachování jednotného výrobce vzduchotechnických jednotek v objektu. V případě nejasností prosím o konzultaci s projektantem a zástupcem investora.</t>
    </r>
  </si>
  <si>
    <t xml:space="preserve">HSV - Práce a dodávky HSV</t>
  </si>
  <si>
    <t xml:space="preserve">    997 - Přesun sutě</t>
  </si>
  <si>
    <t xml:space="preserve">    751-1 - VZT - Zařízení 1.1</t>
  </si>
  <si>
    <t xml:space="preserve">    751-2 - VZT - Zařízení 1.2</t>
  </si>
  <si>
    <t xml:space="preserve">    751-3 - VZT - Zařízení 3.1</t>
  </si>
  <si>
    <t xml:space="preserve">    751-4 - VZT - Zařízení 5.1 (repase)</t>
  </si>
  <si>
    <t xml:space="preserve">    751-5 - VZT - Zařízení 2.1 (repase)</t>
  </si>
  <si>
    <t xml:space="preserve">    751-6 - VZT - Zařízení 4.1 (repase)</t>
  </si>
  <si>
    <t xml:space="preserve">    783 - Dokončovací práce - nátěry</t>
  </si>
  <si>
    <t xml:space="preserve">    784 - Dokončovací práce - malby a tapety</t>
  </si>
  <si>
    <t xml:space="preserve">HSV</t>
  </si>
  <si>
    <t xml:space="preserve">Práce a dodávky HSV</t>
  </si>
  <si>
    <t xml:space="preserve">997</t>
  </si>
  <si>
    <t xml:space="preserve">Přesun sutě</t>
  </si>
  <si>
    <t xml:space="preserve">997013211</t>
  </si>
  <si>
    <t xml:space="preserve">Vnitrostaveništní doprava suti a vybouraných hmot pro budovy v do 6 m ručně</t>
  </si>
  <si>
    <t xml:space="preserve">-1105180813</t>
  </si>
  <si>
    <t xml:space="preserve">Vnitrostaveništní doprava suti a vybouraných hmot  vodorovně do 50 m svisle ručně (nošením po schodech) pro budovy a haly výšky do 6 m</t>
  </si>
  <si>
    <t xml:space="preserve">997013501</t>
  </si>
  <si>
    <t xml:space="preserve">Odvoz suti a vybouraných hmot na skládku nebo meziskládku do 1 km se složením</t>
  </si>
  <si>
    <t xml:space="preserve">1139703865</t>
  </si>
  <si>
    <t xml:space="preserve">Odvoz suti a vybouraných hmot na skládku nebo meziskládku  se složením, na vzdálenost do 1 km</t>
  </si>
  <si>
    <t xml:space="preserve">997013509</t>
  </si>
  <si>
    <t xml:space="preserve">Příplatek k odvozu suti a vybouraných hmot na skládku ZKD 1 km přes 1 km</t>
  </si>
  <si>
    <t xml:space="preserve">225430630</t>
  </si>
  <si>
    <t xml:space="preserve">Odvoz suti a vybouraných hmot na skládku nebo meziskládku  se složením, na vzdálenost Příplatek k ceně za každý další i započatý 1 km přes 1 km</t>
  </si>
  <si>
    <t xml:space="preserve">997013801</t>
  </si>
  <si>
    <t xml:space="preserve">Poplatek za uložení na skládce (skládkovné) stavebního odpadu betonového kód odpadu 170 101</t>
  </si>
  <si>
    <t xml:space="preserve">1712042171</t>
  </si>
  <si>
    <t xml:space="preserve">Poplatek za uložení stavebního odpadu na skládce (skládkovné) z prostého betonu zatříděného do Katalogu odpadů pod kódem 170 101</t>
  </si>
  <si>
    <t xml:space="preserve">751-1</t>
  </si>
  <si>
    <t xml:space="preserve">VZT - Zařízení 1.1</t>
  </si>
  <si>
    <t xml:space="preserve">751611817</t>
  </si>
  <si>
    <t xml:space="preserve">Demontáž vzduchotechnické jednotky s rekuperací tepla stojaté s výměnou vzduchu do 9000 m3/h</t>
  </si>
  <si>
    <t xml:space="preserve">-457186401</t>
  </si>
  <si>
    <t xml:space="preserve">Demontáž vzduchotechnické jednotky s rekuperací tepla stojaté s výměnou vzduchu do 9 000 m3/h</t>
  </si>
  <si>
    <t xml:space="preserve">751510862</t>
  </si>
  <si>
    <t xml:space="preserve">Demontáž vzduchotechnického potrubí plechového čtyřhranného do suti průřezu do 0,50 m2</t>
  </si>
  <si>
    <t xml:space="preserve">1913991142</t>
  </si>
  <si>
    <t xml:space="preserve">Demontáž vzduchotechnického potrubí plechového do suti čtyřhranného s přírubou, průřezu přes 0,13 do 0,50 m2</t>
  </si>
  <si>
    <t xml:space="preserve">751611117</t>
  </si>
  <si>
    <t xml:space="preserve">Montáž vzduchotechnické jednotky s rekuperací tepla stojaté s výměnou vzduchu do 9000 m3/h</t>
  </si>
  <si>
    <t xml:space="preserve">-733679516</t>
  </si>
  <si>
    <t xml:space="preserve">Montáž vzduchotechnické jednotky s rekuperací tepla stojaté s výměnou vzduchu do 9 000 m3/h</t>
  </si>
  <si>
    <t xml:space="preserve">751611131</t>
  </si>
  <si>
    <t xml:space="preserve">Příplatek za montáž vzduchotechnické jednotky s rekuperací tepla dodávané po částech</t>
  </si>
  <si>
    <t xml:space="preserve">1866527577</t>
  </si>
  <si>
    <t xml:space="preserve">Montáž vzduchotechnické jednotky s rekuperací tepla Příplatek k cenám za montáž jednotky po částech</t>
  </si>
  <si>
    <t xml:space="preserve">1.01</t>
  </si>
  <si>
    <t xml:space="preserve">Vzduchotechnická jednotka s rekuperací tepla, vodním ohřívačem a chladičem</t>
  </si>
  <si>
    <t xml:space="preserve">1582693494</t>
  </si>
  <si>
    <t xml:space="preserve">Vzduchotechnická jednotka s rekuperací tepla a a reverzibilním výměníkem ve venkovním provedení
VIZ. TECHNICKÝ LIST VZT č.1
Přívod 4400m3/h (650Pa)
Odvod 3900m3/h (490Pa):
el. parametry - 1,92+3,18kW (400V); 3+4,4A
rekuperace 84%
rozměry - 6030x1760x1080mm
hmotnost - 1230kg, dodávka v dílech
filtrace M5+F7,M5
vodní ohřívač 11,2 kW
vodní chladič 23,2kW
komora pro montáž parní trysky, využití 
stávajícího zvlhčovače
POŽADAVEK NA SPLNĚNÍ EKODESIGN
Jednotka bude napojena na nadřazený systém MaR.
</t>
  </si>
  <si>
    <t xml:space="preserve">1.01.01</t>
  </si>
  <si>
    <t xml:space="preserve">Samostatný ventilátor GR35C-ZID.DC.CRa115510-CZI</t>
  </si>
  <si>
    <t xml:space="preserve">1428597502</t>
  </si>
  <si>
    <t xml:space="preserve">751_4hran002</t>
  </si>
  <si>
    <t xml:space="preserve">D+M čtyřhranné potrubí předizol ALP - tvarové</t>
  </si>
  <si>
    <t xml:space="preserve">m2</t>
  </si>
  <si>
    <t xml:space="preserve">1525988328</t>
  </si>
  <si>
    <t xml:space="preserve">Předizolované vzduchotechnické potrubí ALP
z panelů z tvrzené PUR pěny, která je z obou stran potažená hliníkovou folií s ochranným lakem. Tloušťka 20 mm. Tloušťka hliníkové fólie je na obou stranách 80 µm - interiérové provedení.
- tepelná vodivost 0,021 W/m/K (tato vlastnost se nemění ani ve vlhkém prostředí, protože materiál je nenasákavý)
- zvuková izolace 500 Hz : α=0,10
- vzduchotěsnost třídy „C"
- při tlaku do 2 000 Pa odolnost proti veškeré deformaci</t>
  </si>
  <si>
    <t xml:space="preserve">1,3*10,5</t>
  </si>
  <si>
    <t xml:space="preserve">751_4hran003</t>
  </si>
  <si>
    <t xml:space="preserve">D+M čtyřhranné potrubí předizol ALP - rovné</t>
  </si>
  <si>
    <t xml:space="preserve">1554724909</t>
  </si>
  <si>
    <t xml:space="preserve">1,3*5</t>
  </si>
  <si>
    <t xml:space="preserve">998751101</t>
  </si>
  <si>
    <t xml:space="preserve">Přesun hmot tonážní pro vzduchotechniku v objektech v do 12 m</t>
  </si>
  <si>
    <t xml:space="preserve">-1055951799</t>
  </si>
  <si>
    <t xml:space="preserve">Přesun hmot pro vzduchotechniku stanovený z hmotnosti přesunovaného materiálu vodorovná dopravní vzdálenost do 100 m v objektech výšky do 12 m</t>
  </si>
  <si>
    <t xml:space="preserve">998751191</t>
  </si>
  <si>
    <t xml:space="preserve">Příplatek k přesunu hmot tonážní 751 za zvětšený přesun do 500 m</t>
  </si>
  <si>
    <t xml:space="preserve">-507462230</t>
  </si>
  <si>
    <t xml:space="preserve">Přesun hmot pro vzduchotechniku stanovený z hmotnosti přesunovaného materiálu Příplatek k cenám za zvětšený přesun přes vymezenou největší dopravní vzdálenost do 500 m</t>
  </si>
  <si>
    <t xml:space="preserve">m_ost_01</t>
  </si>
  <si>
    <t xml:space="preserve">Demontáž stávajícího zvlhčovače pro VZT jednotku č. 1.01</t>
  </si>
  <si>
    <t xml:space="preserve">1889418271</t>
  </si>
  <si>
    <t xml:space="preserve">m_ost_02</t>
  </si>
  <si>
    <t xml:space="preserve">Servisní prohlídka stávajícího zvlhčovače, uskladnění před zpětnou montáží</t>
  </si>
  <si>
    <t xml:space="preserve">-1323022945</t>
  </si>
  <si>
    <t xml:space="preserve">m_ost_03</t>
  </si>
  <si>
    <t xml:space="preserve">Zpětná montáž stávajícího zvlhčovače</t>
  </si>
  <si>
    <t xml:space="preserve">1123830133</t>
  </si>
  <si>
    <t xml:space="preserve">včetně dodávky pomocné nosné konstrukce pro zvlčovač a nových připojovacích hadic DN32
</t>
  </si>
  <si>
    <t xml:space="preserve">751-2</t>
  </si>
  <si>
    <t xml:space="preserve">VZT - Zařízení 1.2</t>
  </si>
  <si>
    <t xml:space="preserve">-1760872031</t>
  </si>
  <si>
    <t xml:space="preserve">1387210238</t>
  </si>
  <si>
    <t xml:space="preserve">-167294071</t>
  </si>
  <si>
    <t xml:space="preserve">-331390017</t>
  </si>
  <si>
    <t xml:space="preserve">1.02</t>
  </si>
  <si>
    <t xml:space="preserve">-183040514</t>
  </si>
  <si>
    <t xml:space="preserve">Vzduchotechnická jednotka s rekuperací tepla a a reverzibilním výměníkem ve venkovním provedení
VIZ. TECHNICKÝ LIST VZT č.2
Přívod 4400m3/h (650Pa)
Odvod 3900m3/h (490Pa):
el. parametry - 1,92+3,18kW (400V); 3+4,4A
rekuperace 84%
rozměry - 6030x1760x1080mm
hmotnost - 1230kg, dodávka v dílech
filtrace M5+F7,M5
vodní ohřívač 11,2 kW
vodní chladič 23,2kW
komora pro montáž parní trysky, využití 
stávajícího zvlhčovače
POŽADAVEK NA SPLNĚNÍ EKODESIGN
Jednotka bude napojena na nadřazený systém MaR.
</t>
  </si>
  <si>
    <t xml:space="preserve">2100929770</t>
  </si>
  <si>
    <t xml:space="preserve">24</t>
  </si>
  <si>
    <t xml:space="preserve">1247130867</t>
  </si>
  <si>
    <t xml:space="preserve">25</t>
  </si>
  <si>
    <t xml:space="preserve">-387468268</t>
  </si>
  <si>
    <t xml:space="preserve">26</t>
  </si>
  <si>
    <t xml:space="preserve">-183460335</t>
  </si>
  <si>
    <t xml:space="preserve">27</t>
  </si>
  <si>
    <t xml:space="preserve">m_ost_04</t>
  </si>
  <si>
    <t xml:space="preserve">Demontáž stávajícího zvlhčovače pro VZT jednotku č. 1.02</t>
  </si>
  <si>
    <t xml:space="preserve">1987153375</t>
  </si>
  <si>
    <t xml:space="preserve">28</t>
  </si>
  <si>
    <t xml:space="preserve">m_ost_05</t>
  </si>
  <si>
    <t xml:space="preserve">950523649</t>
  </si>
  <si>
    <t xml:space="preserve">29</t>
  </si>
  <si>
    <t xml:space="preserve">m_ost_06</t>
  </si>
  <si>
    <t xml:space="preserve">-1596912392</t>
  </si>
  <si>
    <t xml:space="preserve">včetně dodávky pomocné nosné konstrukce pro zvlčovač a nových připojovacích hadic DN32
 </t>
  </si>
  <si>
    <t xml:space="preserve">751-3</t>
  </si>
  <si>
    <t xml:space="preserve">VZT - Zařízení 3.1</t>
  </si>
  <si>
    <t xml:space="preserve">30</t>
  </si>
  <si>
    <t xml:space="preserve">-1014874046</t>
  </si>
  <si>
    <t xml:space="preserve">31</t>
  </si>
  <si>
    <t xml:space="preserve">955469757</t>
  </si>
  <si>
    <t xml:space="preserve">-1855157206</t>
  </si>
  <si>
    <t xml:space="preserve">33</t>
  </si>
  <si>
    <t xml:space="preserve">1864668525</t>
  </si>
  <si>
    <t xml:space="preserve">34</t>
  </si>
  <si>
    <t xml:space="preserve">3.01</t>
  </si>
  <si>
    <t xml:space="preserve">-70021953</t>
  </si>
  <si>
    <t xml:space="preserve">Vzduchotechnická jednotka s rekuperací tepla a a reverzibilním výměníkem ve venkovním provedení
VIZ. TECHNICKÝ LIST VZT č.3
Přívod 4200m3/h (400Pa)
Odvod 3600m3/h (520Pa):
el. parametry - 2,67+1,52kW (400V); 4,4A+3A
rekuperace 83% (zima)
rozměry - 6030x1760x1080mm
hmotnost - 1235kg, dodávka v dílech
filtrace M5+F7,M5
vodní ohřívač 11,3 kW
vodní chladič 22,2kW
komora pro montáž parní trysky, využití 
stávajícího zvlhčovače
POŽADAVEK NA SPLNĚNÍ EKODESIGN
Jednotka bude napojena na nadřazený systém MaR.
</t>
  </si>
  <si>
    <t xml:space="preserve">35</t>
  </si>
  <si>
    <t xml:space="preserve">-519836090</t>
  </si>
  <si>
    <t xml:space="preserve">1,3*11,2</t>
  </si>
  <si>
    <t xml:space="preserve">36</t>
  </si>
  <si>
    <t xml:space="preserve">581814778</t>
  </si>
  <si>
    <t xml:space="preserve">1,3*6,3</t>
  </si>
  <si>
    <t xml:space="preserve">37</t>
  </si>
  <si>
    <t xml:space="preserve">1287271882</t>
  </si>
  <si>
    <t xml:space="preserve">38</t>
  </si>
  <si>
    <t xml:space="preserve">-1442232770</t>
  </si>
  <si>
    <t xml:space="preserve">39</t>
  </si>
  <si>
    <t xml:space="preserve">m_ost_07</t>
  </si>
  <si>
    <t xml:space="preserve">Demontáž stávajícího zvlhčovače pro VZT jednotku č. 3.01</t>
  </si>
  <si>
    <t xml:space="preserve">-667969259</t>
  </si>
  <si>
    <t xml:space="preserve">40</t>
  </si>
  <si>
    <t xml:space="preserve">m_ost_08</t>
  </si>
  <si>
    <t xml:space="preserve">-2088291260</t>
  </si>
  <si>
    <t xml:space="preserve">41</t>
  </si>
  <si>
    <t xml:space="preserve">m_ost_09</t>
  </si>
  <si>
    <t xml:space="preserve">-1603453975</t>
  </si>
  <si>
    <t xml:space="preserve">751-4</t>
  </si>
  <si>
    <t xml:space="preserve">VZT - Zařízení 5.1 (repase)</t>
  </si>
  <si>
    <t xml:space="preserve">42</t>
  </si>
  <si>
    <t xml:space="preserve">5.1</t>
  </si>
  <si>
    <t xml:space="preserve">Repase stávající vzduchotechnické jednotky č.5.1</t>
  </si>
  <si>
    <t xml:space="preserve">-1775710276</t>
  </si>
  <si>
    <t xml:space="preserve">Repase stávající vzduchotechnické jednotky č.5.1
- nutno provést firmou s oprávněním k servisnímu zásahu do jednotek Aerotherm
- jedná se o výměnu ventilátorů ve stávající vzduchotechnické jednotce
- součástí je i záruka na funkčnost a těsnost celého zařízení
1	ks	Ventilátorový agregát odvod 400/2,2 kW	
1	ks	Frekvenční měnič odvod  IP55 , grafický display	
1	ks	Ventilátorový agregát přívod 400/5,5 kW	
1	ks	Frekvenční měnič přívod IP55 , grafický display	
1	ks	Kabeláž od měničů k motorům	
1	ks	servisní práce 	
		demontáž původních agregátů, montáž nových agregátů,	
		úprava opláštění jednotky , montáž FM na opláštění jednotky,	
		prokabelování a zapojení FM a motoru, seřízení a zprovoznění	
</t>
  </si>
  <si>
    <t xml:space="preserve">751-5</t>
  </si>
  <si>
    <t xml:space="preserve">VZT - Zařízení 2.1 (repase)</t>
  </si>
  <si>
    <t xml:space="preserve">43</t>
  </si>
  <si>
    <t xml:space="preserve">2.1</t>
  </si>
  <si>
    <t xml:space="preserve">Repase stávající vzduchotechnické jednotky č.2.1</t>
  </si>
  <si>
    <t xml:space="preserve">-1184365302</t>
  </si>
  <si>
    <t xml:space="preserve">Repase stávající vzduchotechnické jednotky č.2.1
- nutno provést firmou s oprávněním k servisnímu zásahu do jednotek Aerotherm
- jedná se o výměnu ventilátorů ve stávající vzduchotechnické jednotce
- součástí je i záruka na funkčnost a těsnost celého zařízení
1	ks	Ventilátorový agregát odvod 400/2,2 kW	
1	ks	Frekvenční měnič odvod  IP55 , grafický display	
1	ks	Ventilátorový agregát přívod 355/4,0 kW	
1	ks	Frekvenční měnič přívod IP55 , grafický display	
1	ks	Kabeláž od měničů k motorům	
1	ks	servisní práce 	
		demontáž původních agregátů, montáž nových agregátů,	
		úprava opláštění jednotky , montáž FM na opláštění jednotky,	
		prokabelování a zapojení FM a motoru, seřízení a zprovoznění	
</t>
  </si>
  <si>
    <t xml:space="preserve">751-6</t>
  </si>
  <si>
    <t xml:space="preserve">VZT - Zařízení 4.1 (repase)</t>
  </si>
  <si>
    <t xml:space="preserve">44</t>
  </si>
  <si>
    <t xml:space="preserve">4.1</t>
  </si>
  <si>
    <t xml:space="preserve">Repase stávající vzduchotechnické jednotky č.4.1</t>
  </si>
  <si>
    <t xml:space="preserve">-1305408679</t>
  </si>
  <si>
    <t xml:space="preserve">Repase stávající vzduchotechnické jednotky č.4.1
- nutno provést firmou s oprávněním k servisnímu zásahu do jednotek Aerotherm
- jedná se o výměnu ventilátorů ve stávající vzduchotechnické jednotce
- součástí je i záruka na funkčnost a těsnost celého zařízení
repase Aerotherm 10.10 - 141278.0050 - 4.1	
1	ks	Ventilátorový agregát odvod 355/2,2 kW	
1	ks	Frekvenční měnič odvod  IP55 , grafický display	
1	ks	Ventilátorový agregát přívod 355/4,0 kW	
1	ks	Frekvenční měnič přívod IP55 , grafický display	
1	ks	Kabeláž od měničů k motorům	
1	ks	servisní práce 	
		demontáž původních agregátů, montáž nových agregátů,	
		úprava opláštění jednotky , montáž FM na opláštění jednotky,	
		prokabelování a zapojení FM a motoru, seřízení a zprovoznění	
</t>
  </si>
  <si>
    <t xml:space="preserve">783</t>
  </si>
  <si>
    <t xml:space="preserve">Dokončovací práce - nátěry</t>
  </si>
  <si>
    <t xml:space="preserve">45</t>
  </si>
  <si>
    <t xml:space="preserve">783913161</t>
  </si>
  <si>
    <t xml:space="preserve">Penetrační syntetický nátěr pórovitých betonových podlah</t>
  </si>
  <si>
    <t xml:space="preserve">179235545</t>
  </si>
  <si>
    <t xml:space="preserve">Penetrační nátěr betonových podlah pórovitých ( např. z cihelné dlažby, betonu apod.) syntetický</t>
  </si>
  <si>
    <t xml:space="preserve">217</t>
  </si>
  <si>
    <t xml:space="preserve">46</t>
  </si>
  <si>
    <t xml:space="preserve">783917161</t>
  </si>
  <si>
    <t xml:space="preserve">Krycí dvojnásobný syntetický nátěr betonové podlahy</t>
  </si>
  <si>
    <t xml:space="preserve">1684450686</t>
  </si>
  <si>
    <t xml:space="preserve">Krycí (uzavírací) nátěr betonových podlah dvojnásobný syntetický</t>
  </si>
  <si>
    <t xml:space="preserve">47</t>
  </si>
  <si>
    <t xml:space="preserve">783932161</t>
  </si>
  <si>
    <t xml:space="preserve">Lokální vyrovnání betonové podlahy cementovou stěrkou tloušťky do 3 mm opravované plochy do 10%</t>
  </si>
  <si>
    <t xml:space="preserve">1308149777</t>
  </si>
  <si>
    <t xml:space="preserve">Vyrovnání podkladu betonových podlah v rozsahu opravované plochy, tloušťky do 3 mm modifikovanou cementovou stěrkou do 10%</t>
  </si>
  <si>
    <t xml:space="preserve">784</t>
  </si>
  <si>
    <t xml:space="preserve">Dokončovací práce - malby a tapety</t>
  </si>
  <si>
    <t xml:space="preserve">48</t>
  </si>
  <si>
    <t xml:space="preserve">784121001</t>
  </si>
  <si>
    <t xml:space="preserve">Oškrabání malby v mísnostech výšky do 3,80 m</t>
  </si>
  <si>
    <t xml:space="preserve">1833504133</t>
  </si>
  <si>
    <t xml:space="preserve">Oškrabání malby v místnostech výšky do 3,80 m</t>
  </si>
  <si>
    <t xml:space="preserve">35*5+217</t>
  </si>
  <si>
    <t xml:space="preserve">49</t>
  </si>
  <si>
    <t xml:space="preserve">784121011</t>
  </si>
  <si>
    <t xml:space="preserve">Rozmývání podkladu po oškrabání malby v místnostech výšky do 3,80 m</t>
  </si>
  <si>
    <t xml:space="preserve">2014726431</t>
  </si>
  <si>
    <t xml:space="preserve">50</t>
  </si>
  <si>
    <t xml:space="preserve">784161001</t>
  </si>
  <si>
    <t xml:space="preserve">Tmelení spar a rohů šířky do 3 mm akrylátovým tmelem v místnostech výšky do 3,80 m</t>
  </si>
  <si>
    <t xml:space="preserve">-877577378</t>
  </si>
  <si>
    <t xml:space="preserve">Tmelení spar a rohů, šířky do 3 mm akrylátovým tmelem v místnostech výšky do 3,80 m</t>
  </si>
  <si>
    <t xml:space="preserve">51</t>
  </si>
  <si>
    <t xml:space="preserve">784181001</t>
  </si>
  <si>
    <t xml:space="preserve">Jednonásobné pačokování v místnostech výšky do 3,80 m</t>
  </si>
  <si>
    <t xml:space="preserve">-776212255</t>
  </si>
  <si>
    <t xml:space="preserve">Pačokování jednonásobné v místnostech výšky do 3,80 m</t>
  </si>
  <si>
    <t xml:space="preserve">52</t>
  </si>
  <si>
    <t xml:space="preserve">784312021</t>
  </si>
  <si>
    <t xml:space="preserve">Dvojnásobné bílé vápenné malby v místnostech výšky do 3,80 m</t>
  </si>
  <si>
    <t xml:space="preserve">-14801346</t>
  </si>
  <si>
    <t xml:space="preserve">Malby vápenné dvojnásobné, bílé v místnostech výšky do 3,80 m</t>
  </si>
  <si>
    <t xml:space="preserve">53</t>
  </si>
  <si>
    <t xml:space="preserve">vp_ost001</t>
  </si>
  <si>
    <t xml:space="preserve">Stavební přípomoce</t>
  </si>
  <si>
    <t xml:space="preserve">-1719586099</t>
  </si>
  <si>
    <t xml:space="preserve">Stavební výpomoce</t>
  </si>
  <si>
    <t xml:space="preserve">54</t>
  </si>
  <si>
    <t xml:space="preserve">vp_ost002</t>
  </si>
  <si>
    <t xml:space="preserve">Odvody kondenzátu od vzduchotechnických jednotek</t>
  </si>
  <si>
    <t xml:space="preserve">1487265816</t>
  </si>
  <si>
    <t xml:space="preserve">-zápachové uzavírky (sifony)
- naponení na podlahové vpusti před jednotkou</t>
  </si>
  <si>
    <t xml:space="preserve">55</t>
  </si>
  <si>
    <t xml:space="preserve">vp_ost003</t>
  </si>
  <si>
    <t xml:space="preserve">Zaregulování zařízení vzduchotechniky</t>
  </si>
  <si>
    <t xml:space="preserve">-433807486</t>
  </si>
  <si>
    <t xml:space="preserve">Zaregulování zařízení vzduchotzechniky</t>
  </si>
  <si>
    <t xml:space="preserve">56</t>
  </si>
  <si>
    <t xml:space="preserve">vp_ost004</t>
  </si>
  <si>
    <t xml:space="preserve">Protokol o jakosti, kompletnosti a komplexním vyzkoušení smontované VZT jednotky</t>
  </si>
  <si>
    <t xml:space="preserve">27706676</t>
  </si>
  <si>
    <t xml:space="preserve">57</t>
  </si>
  <si>
    <t xml:space="preserve">vp_ost005</t>
  </si>
  <si>
    <t xml:space="preserve">Protokol o měření hlučnosti z provozu VZT zařízení</t>
  </si>
  <si>
    <t xml:space="preserve">1161384602</t>
  </si>
  <si>
    <t xml:space="preserve">58</t>
  </si>
  <si>
    <t xml:space="preserve">vp_ost006</t>
  </si>
  <si>
    <t xml:space="preserve">Vypracování provozních předpisů pro VZT zařízení</t>
  </si>
  <si>
    <t xml:space="preserve">991308695</t>
  </si>
  <si>
    <t xml:space="preserve">59</t>
  </si>
  <si>
    <t xml:space="preserve">-1189397566</t>
  </si>
  <si>
    <t xml:space="preserve">60</t>
  </si>
  <si>
    <t xml:space="preserve">vp_ost008</t>
  </si>
  <si>
    <t xml:space="preserve">Vypracování protokolů o funkčních zkouškách</t>
  </si>
  <si>
    <t xml:space="preserve">94173732</t>
  </si>
  <si>
    <t xml:space="preserve">61</t>
  </si>
  <si>
    <t xml:space="preserve">vp_ost009</t>
  </si>
  <si>
    <t xml:space="preserve">Likvidace odpadů</t>
  </si>
  <si>
    <t xml:space="preserve">-1998174819</t>
  </si>
  <si>
    <t xml:space="preserve">- likvidace demontovaných zařízení a prvků VZT
</t>
  </si>
  <si>
    <t xml:space="preserve">F - Měření a regulace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</si>
  <si>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f - MĚŘENÍ A REGULACE D1.4.f.1	TECHNICKÁ ZPRÁVA – UT, CHL, VZT D1.4.f.2	VÝKAZ VÝMĚR D1.4.f.3	TECHNOLOGICKÉ SCHÉMA D1.4.f.4	ROZVADĚČ BG1 D1.4.f.5	PŮDORYS 2.PP – MaR</t>
  </si>
  <si>
    <t xml:space="preserve">001FMAR</t>
  </si>
  <si>
    <t xml:space="preserve">SO-01 - F_Měření a regulace</t>
  </si>
  <si>
    <t xml:space="preserve">-668096215</t>
  </si>
  <si>
    <t xml:space="preserve">SO-01_Měření a regulace - podrobný soupis prací je uveden v samostatné příloze rozpočtu - "MaR"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</si>
</sst>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/MM/YYYY"/>
    <numFmt numFmtId="169" formatCode="#,##0.00000"/>
    <numFmt numFmtId="170" formatCode="#,##0.000"/>
  </numFmts>
  <fonts count="42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2"/>
      <charset val="1"/>
    </font>
    <font>
      <sz val="8"/>
      <color rgb="FF3366FF"/>
      <name val="Arial CE"/>
      <family val="2"/>
      <charset val="1"/>
    </font>
    <font>
      <b val="true"/>
      <sz val="14"/>
      <name val="Arial CE"/>
      <family val="2"/>
      <charset val="1"/>
    </font>
    <font>
      <b val="true"/>
      <sz val="12"/>
      <color rgb="FF969696"/>
      <name val="Arial CE"/>
      <family val="2"/>
      <charset val="1"/>
    </font>
    <font>
      <sz val="10"/>
      <color rgb="FF969696"/>
      <name val="Arial CE"/>
      <family val="2"/>
      <charset val="1"/>
    </font>
    <font>
      <sz val="10"/>
      <name val="Arial CE"/>
      <family val="2"/>
      <charset val="1"/>
    </font>
    <font>
      <b val="true"/>
      <sz val="8"/>
      <color rgb="FF969696"/>
      <name val="Arial CE"/>
      <family val="2"/>
      <charset val="1"/>
    </font>
    <font>
      <b val="true"/>
      <sz val="11"/>
      <name val="Arial CE"/>
      <family val="2"/>
      <charset val="1"/>
    </font>
    <font>
      <b val="true"/>
      <u val="single"/>
      <sz val="10"/>
      <name val="Arial CE"/>
      <family val="2"/>
      <charset val="1"/>
    </font>
    <font>
      <b val="true"/>
      <sz val="10"/>
      <name val="Arial CE"/>
      <family val="2"/>
      <charset val="1"/>
    </font>
    <font>
      <b val="true"/>
      <sz val="10"/>
      <color rgb="FF969696"/>
      <name val="Arial CE"/>
      <family val="2"/>
      <charset val="1"/>
    </font>
    <font>
      <b val="true"/>
      <sz val="12"/>
      <name val="Arial CE"/>
      <family val="2"/>
      <charset val="1"/>
    </font>
    <font>
      <b val="true"/>
      <sz val="10"/>
      <color rgb="FF464646"/>
      <name val="Arial CE"/>
      <family val="2"/>
      <charset val="1"/>
    </font>
    <font>
      <sz val="12"/>
      <color rgb="FF969696"/>
      <name val="Arial CE"/>
      <family val="2"/>
      <charset val="1"/>
    </font>
    <font>
      <sz val="9"/>
      <name val="Arial CE"/>
      <family val="2"/>
      <charset val="1"/>
    </font>
    <font>
      <sz val="9"/>
      <color rgb="FF969696"/>
      <name val="Arial CE"/>
      <family val="2"/>
      <charset val="1"/>
    </font>
    <font>
      <b val="true"/>
      <sz val="12"/>
      <color rgb="FF960000"/>
      <name val="Arial CE"/>
      <family val="2"/>
      <charset val="1"/>
    </font>
    <font>
      <sz val="12"/>
      <name val="Arial CE"/>
      <family val="2"/>
      <charset val="1"/>
    </font>
    <font>
      <sz val="11"/>
      <name val="Arial CE"/>
      <family val="2"/>
      <charset val="1"/>
    </font>
    <font>
      <b val="true"/>
      <sz val="11"/>
      <color rgb="FF003366"/>
      <name val="Arial CE"/>
      <family val="2"/>
      <charset val="1"/>
    </font>
    <font>
      <sz val="11"/>
      <color rgb="FF003366"/>
      <name val="Arial CE"/>
      <family val="2"/>
      <charset val="1"/>
    </font>
    <font>
      <sz val="11"/>
      <color rgb="FF969696"/>
      <name val="Arial CE"/>
      <family val="2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2"/>
      <charset val="1"/>
    </font>
    <font>
      <sz val="10"/>
      <color rgb="FF003366"/>
      <name val="Arial CE"/>
      <family val="2"/>
      <charset val="1"/>
    </font>
    <font>
      <b val="true"/>
      <sz val="10"/>
      <color rgb="FF003366"/>
      <name val="Arial CE"/>
      <family val="2"/>
      <charset val="1"/>
    </font>
    <font>
      <sz val="10"/>
      <color rgb="FF3366FF"/>
      <name val="Arial CE"/>
      <family val="2"/>
      <charset val="1"/>
    </font>
    <font>
      <sz val="8"/>
      <color rgb="FF969696"/>
      <name val="Arial CE"/>
      <family val="2"/>
      <charset val="1"/>
    </font>
    <font>
      <b val="true"/>
      <sz val="12"/>
      <color rgb="FF800000"/>
      <name val="Arial CE"/>
      <family val="2"/>
      <charset val="1"/>
    </font>
    <font>
      <sz val="12"/>
      <color rgb="FF003366"/>
      <name val="Arial CE"/>
      <family val="2"/>
      <charset val="1"/>
    </font>
    <font>
      <sz val="8"/>
      <color rgb="FF960000"/>
      <name val="Arial CE"/>
      <family val="2"/>
      <charset val="1"/>
    </font>
    <font>
      <b val="true"/>
      <sz val="8"/>
      <name val="Arial CE"/>
      <family val="2"/>
      <charset val="1"/>
    </font>
    <font>
      <sz val="8"/>
      <color rgb="FF003366"/>
      <name val="Arial CE"/>
      <family val="2"/>
      <charset val="1"/>
    </font>
    <font>
      <sz val="7"/>
      <color rgb="FF969696"/>
      <name val="Arial CE"/>
      <family val="2"/>
      <charset val="1"/>
    </font>
    <font>
      <sz val="7"/>
      <name val="Arial CE"/>
      <family val="2"/>
      <charset val="1"/>
    </font>
    <font>
      <i val="true"/>
      <sz val="9"/>
      <color rgb="FF0000FF"/>
      <name val="Arial CE"/>
      <family val="2"/>
      <charset val="1"/>
    </font>
    <font>
      <i val="true"/>
      <sz val="8"/>
      <color rgb="FF0000FF"/>
      <name val="Arial CE"/>
      <family val="2"/>
      <charset val="1"/>
    </font>
    <font>
      <sz val="8"/>
      <color rgb="FF505050"/>
      <name val="Arial CE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5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8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4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1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123120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0" y="0"/>
          <a:ext cx="28512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123120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0" y="0"/>
          <a:ext cx="28512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123120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0" y="0"/>
          <a:ext cx="28512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123480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0" y="0"/>
          <a:ext cx="285120" cy="285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M102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E23" activeCellId="0" sqref="E23"/>
    </sheetView>
  </sheetViews>
  <sheetFormatPr defaultRowHeight="12.8"/>
  <cols>
    <col collapsed="false" hidden="false" max="1" min="1" style="0" width="7.95541401273885"/>
    <col collapsed="false" hidden="false" max="2" min="2" style="0" width="1.48407643312102"/>
    <col collapsed="false" hidden="false" max="3" min="3" style="0" width="3.91082802547771"/>
    <col collapsed="false" hidden="false" max="33" min="4" style="0" width="2.42675159235669"/>
    <col collapsed="false" hidden="false" max="34" min="34" style="0" width="3.23566878980892"/>
    <col collapsed="false" hidden="false" max="35" min="35" style="0" width="30.8726114649682"/>
    <col collapsed="false" hidden="false" max="37" min="36" style="0" width="2.15923566878981"/>
    <col collapsed="false" hidden="false" max="38" min="38" style="0" width="7.95541401273885"/>
    <col collapsed="false" hidden="false" max="39" min="39" style="0" width="3.23566878980892"/>
    <col collapsed="false" hidden="false" max="40" min="40" style="0" width="12.9426751592357"/>
    <col collapsed="false" hidden="false" max="41" min="41" style="0" width="7.14649681528662"/>
    <col collapsed="false" hidden="false" max="42" min="42" style="0" width="3.91082802547771"/>
    <col collapsed="false" hidden="true" max="43" min="43" style="0" width="0"/>
    <col collapsed="false" hidden="false" max="44" min="44" style="0" width="13.2101910828025"/>
    <col collapsed="false" hidden="true" max="56" min="45" style="0" width="0"/>
    <col collapsed="false" hidden="false" max="57" min="57" style="0" width="64.7133757961783"/>
    <col collapsed="false" hidden="false" max="70" min="58" style="0" width="8.08917197452229"/>
    <col collapsed="false" hidden="true" max="91" min="71" style="0" width="0"/>
    <col collapsed="false" hidden="false" max="1025" min="92" style="0" width="8.08917197452229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 t="s">
        <v>18</v>
      </c>
      <c r="AK7" s="15" t="s">
        <v>19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20</v>
      </c>
      <c r="K8" s="16" t="s">
        <v>21</v>
      </c>
      <c r="AK8" s="15" t="s">
        <v>22</v>
      </c>
      <c r="AN8" s="17" t="s">
        <v>23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24</v>
      </c>
      <c r="AK10" s="15" t="s">
        <v>25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26</v>
      </c>
      <c r="AK11" s="15" t="s">
        <v>27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28</v>
      </c>
      <c r="AK13" s="15" t="s">
        <v>25</v>
      </c>
      <c r="AN13" s="18" t="s">
        <v>29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27</v>
      </c>
      <c r="AN14" s="18" t="s">
        <v>29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30</v>
      </c>
      <c r="AK16" s="15" t="s">
        <v>25</v>
      </c>
      <c r="AN16" s="16" t="s">
        <v>31</v>
      </c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32</v>
      </c>
      <c r="AK17" s="15" t="s">
        <v>27</v>
      </c>
      <c r="AN17" s="16" t="s">
        <v>33</v>
      </c>
      <c r="AR17" s="6"/>
      <c r="BE17" s="12"/>
      <c r="BS17" s="3" t="s">
        <v>34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35</v>
      </c>
      <c r="AK19" s="15" t="s">
        <v>25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36</v>
      </c>
      <c r="AK20" s="15" t="s">
        <v>27</v>
      </c>
      <c r="AN20" s="16"/>
      <c r="AR20" s="6"/>
      <c r="BE20" s="12"/>
      <c r="BS20" s="3" t="s">
        <v>34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37</v>
      </c>
      <c r="AR22" s="6"/>
      <c r="BE22" s="12"/>
    </row>
    <row r="23" customFormat="false" ht="322.8" hidden="false" customHeight="true" outlineLevel="0" collapsed="false">
      <c r="B23" s="6"/>
      <c r="E23" s="0" t="s">
        <v>38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2" customFormat="true" ht="25.9" hidden="false" customHeight="true" outlineLevel="0" collapsed="false">
      <c r="B26" s="23"/>
      <c r="D26" s="24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R26" s="23"/>
      <c r="BE26" s="12"/>
    </row>
    <row r="27" customFormat="false" ht="6.95" hidden="false" customHeight="true" outlineLevel="0" collapsed="false">
      <c r="A27" s="22"/>
      <c r="B27" s="23"/>
      <c r="C27" s="22"/>
      <c r="AR27" s="23"/>
      <c r="BE27" s="12"/>
    </row>
    <row r="28" customFormat="false" ht="12.8" hidden="false" customHeight="false" outlineLevel="0" collapsed="false">
      <c r="A28" s="22"/>
      <c r="B28" s="23"/>
      <c r="C28" s="22"/>
      <c r="L28" s="27" t="s">
        <v>40</v>
      </c>
      <c r="M28" s="27"/>
      <c r="N28" s="27"/>
      <c r="O28" s="27"/>
      <c r="P28" s="27"/>
      <c r="W28" s="27" t="s">
        <v>41</v>
      </c>
      <c r="X28" s="27"/>
      <c r="Y28" s="27"/>
      <c r="Z28" s="27"/>
      <c r="AA28" s="27"/>
      <c r="AB28" s="27"/>
      <c r="AC28" s="27"/>
      <c r="AD28" s="27"/>
      <c r="AE28" s="27"/>
      <c r="AK28" s="27" t="s">
        <v>42</v>
      </c>
      <c r="AL28" s="27"/>
      <c r="AM28" s="27"/>
      <c r="AN28" s="27"/>
      <c r="AO28" s="27"/>
      <c r="AR28" s="23"/>
      <c r="BE28" s="12"/>
    </row>
    <row r="29" s="28" customFormat="true" ht="14.4" hidden="false" customHeight="true" outlineLevel="0" collapsed="false">
      <c r="B29" s="29"/>
      <c r="D29" s="15" t="s">
        <v>43</v>
      </c>
      <c r="F29" s="15" t="s">
        <v>44</v>
      </c>
      <c r="L29" s="30" t="n">
        <v>0.21</v>
      </c>
      <c r="M29" s="30"/>
      <c r="N29" s="30"/>
      <c r="O29" s="30"/>
      <c r="P29" s="30"/>
      <c r="W29" s="31" t="n">
        <f aca="false">ROUND(AZ94, 2)</f>
        <v>0</v>
      </c>
      <c r="X29" s="31"/>
      <c r="Y29" s="31"/>
      <c r="Z29" s="31"/>
      <c r="AA29" s="31"/>
      <c r="AB29" s="31"/>
      <c r="AC29" s="31"/>
      <c r="AD29" s="31"/>
      <c r="AE29" s="31"/>
      <c r="AK29" s="31" t="n">
        <f aca="false">ROUND(AV94, 2)</f>
        <v>0</v>
      </c>
      <c r="AL29" s="31"/>
      <c r="AM29" s="31"/>
      <c r="AN29" s="31"/>
      <c r="AO29" s="31"/>
      <c r="AR29" s="29"/>
      <c r="BE29" s="12"/>
    </row>
    <row r="30" customFormat="false" ht="14.4" hidden="false" customHeight="true" outlineLevel="0" collapsed="false">
      <c r="A30" s="28"/>
      <c r="B30" s="29"/>
      <c r="C30" s="28"/>
      <c r="F30" s="15" t="s">
        <v>45</v>
      </c>
      <c r="L30" s="30" t="n">
        <v>0.15</v>
      </c>
      <c r="M30" s="30"/>
      <c r="N30" s="30"/>
      <c r="O30" s="30"/>
      <c r="P30" s="30"/>
      <c r="W30" s="31" t="n">
        <f aca="false">ROUND(BA94, 2)</f>
        <v>0</v>
      </c>
      <c r="X30" s="31"/>
      <c r="Y30" s="31"/>
      <c r="Z30" s="31"/>
      <c r="AA30" s="31"/>
      <c r="AB30" s="31"/>
      <c r="AC30" s="31"/>
      <c r="AD30" s="31"/>
      <c r="AE30" s="31"/>
      <c r="AK30" s="31" t="n">
        <f aca="false">ROUND(AW94, 2)</f>
        <v>0</v>
      </c>
      <c r="AL30" s="31"/>
      <c r="AM30" s="31"/>
      <c r="AN30" s="31"/>
      <c r="AO30" s="31"/>
      <c r="AR30" s="29"/>
      <c r="BE30" s="12"/>
    </row>
    <row r="31" customFormat="false" ht="14.4" hidden="true" customHeight="true" outlineLevel="0" collapsed="false">
      <c r="A31" s="28"/>
      <c r="B31" s="29"/>
      <c r="C31" s="28"/>
      <c r="F31" s="15" t="s">
        <v>46</v>
      </c>
      <c r="L31" s="30" t="n">
        <v>0.21</v>
      </c>
      <c r="M31" s="30"/>
      <c r="N31" s="30"/>
      <c r="O31" s="30"/>
      <c r="P31" s="30"/>
      <c r="W31" s="31" t="n">
        <f aca="false">ROUND(BB94, 2)</f>
        <v>0</v>
      </c>
      <c r="X31" s="31"/>
      <c r="Y31" s="31"/>
      <c r="Z31" s="31"/>
      <c r="AA31" s="31"/>
      <c r="AB31" s="31"/>
      <c r="AC31" s="31"/>
      <c r="AD31" s="31"/>
      <c r="AE31" s="31"/>
      <c r="AK31" s="31" t="n">
        <v>0</v>
      </c>
      <c r="AL31" s="31"/>
      <c r="AM31" s="31"/>
      <c r="AN31" s="31"/>
      <c r="AO31" s="31"/>
      <c r="AR31" s="29"/>
      <c r="BE31" s="12"/>
    </row>
    <row r="32" customFormat="false" ht="14.4" hidden="true" customHeight="true" outlineLevel="0" collapsed="false">
      <c r="A32" s="28"/>
      <c r="B32" s="29"/>
      <c r="C32" s="28"/>
      <c r="F32" s="15" t="s">
        <v>47</v>
      </c>
      <c r="L32" s="30" t="n">
        <v>0.15</v>
      </c>
      <c r="M32" s="30"/>
      <c r="N32" s="30"/>
      <c r="O32" s="30"/>
      <c r="P32" s="30"/>
      <c r="W32" s="31" t="n">
        <f aca="false">ROUND(BC94, 2)</f>
        <v>0</v>
      </c>
      <c r="X32" s="31"/>
      <c r="Y32" s="31"/>
      <c r="Z32" s="31"/>
      <c r="AA32" s="31"/>
      <c r="AB32" s="31"/>
      <c r="AC32" s="31"/>
      <c r="AD32" s="31"/>
      <c r="AE32" s="31"/>
      <c r="AK32" s="31" t="n">
        <v>0</v>
      </c>
      <c r="AL32" s="31"/>
      <c r="AM32" s="31"/>
      <c r="AN32" s="31"/>
      <c r="AO32" s="31"/>
      <c r="AR32" s="29"/>
      <c r="BE32" s="12"/>
    </row>
    <row r="33" customFormat="false" ht="14.4" hidden="true" customHeight="true" outlineLevel="0" collapsed="false">
      <c r="A33" s="28"/>
      <c r="B33" s="29"/>
      <c r="C33" s="28"/>
      <c r="F33" s="15" t="s">
        <v>48</v>
      </c>
      <c r="L33" s="30" t="n">
        <v>0</v>
      </c>
      <c r="M33" s="30"/>
      <c r="N33" s="30"/>
      <c r="O33" s="30"/>
      <c r="P33" s="30"/>
      <c r="W33" s="31" t="n">
        <f aca="false">ROUND(BD94, 2)</f>
        <v>0</v>
      </c>
      <c r="X33" s="31"/>
      <c r="Y33" s="31"/>
      <c r="Z33" s="31"/>
      <c r="AA33" s="31"/>
      <c r="AB33" s="31"/>
      <c r="AC33" s="31"/>
      <c r="AD33" s="31"/>
      <c r="AE33" s="31"/>
      <c r="AK33" s="31" t="n">
        <v>0</v>
      </c>
      <c r="AL33" s="31"/>
      <c r="AM33" s="31"/>
      <c r="AN33" s="31"/>
      <c r="AO33" s="31"/>
      <c r="AR33" s="29"/>
      <c r="BE33" s="12"/>
    </row>
    <row r="34" s="22" customFormat="true" ht="6.95" hidden="false" customHeight="true" outlineLevel="0" collapsed="false">
      <c r="B34" s="23"/>
      <c r="AR34" s="23"/>
      <c r="BE34" s="12"/>
    </row>
    <row r="35" customFormat="false" ht="25.9" hidden="false" customHeight="true" outlineLevel="0" collapsed="false">
      <c r="A35" s="22"/>
      <c r="B35" s="23"/>
      <c r="C35" s="32"/>
      <c r="D35" s="33" t="s">
        <v>49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50</v>
      </c>
      <c r="U35" s="34"/>
      <c r="V35" s="34"/>
      <c r="W35" s="34"/>
      <c r="X35" s="36" t="s">
        <v>51</v>
      </c>
      <c r="Y35" s="36"/>
      <c r="Z35" s="36"/>
      <c r="AA35" s="36"/>
      <c r="AB35" s="36"/>
      <c r="AC35" s="34"/>
      <c r="AD35" s="34"/>
      <c r="AE35" s="34"/>
      <c r="AF35" s="34"/>
      <c r="AG35" s="34"/>
      <c r="AH35" s="34"/>
      <c r="AI35" s="34"/>
      <c r="AJ35" s="34"/>
      <c r="AK35" s="37" t="n">
        <f aca="false">SUM(AK26:AK33)</f>
        <v>0</v>
      </c>
      <c r="AL35" s="37"/>
      <c r="AM35" s="37"/>
      <c r="AN35" s="37"/>
      <c r="AO35" s="37"/>
      <c r="AP35" s="32"/>
      <c r="AQ35" s="32"/>
      <c r="AR35" s="23"/>
    </row>
    <row r="36" customFormat="false" ht="6.95" hidden="false" customHeight="true" outlineLevel="0" collapsed="false">
      <c r="A36" s="22"/>
      <c r="B36" s="23"/>
      <c r="AR36" s="23"/>
    </row>
    <row r="37" customFormat="false" ht="14.4" hidden="false" customHeight="true" outlineLevel="0" collapsed="false">
      <c r="A37" s="22"/>
      <c r="B37" s="23"/>
      <c r="AR37" s="23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2" customFormat="true" ht="14.4" hidden="false" customHeight="true" outlineLevel="0" collapsed="false">
      <c r="B49" s="23"/>
      <c r="D49" s="38" t="s">
        <v>52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53</v>
      </c>
      <c r="AI49" s="39"/>
      <c r="AJ49" s="39"/>
      <c r="AK49" s="39"/>
      <c r="AL49" s="39"/>
      <c r="AM49" s="39"/>
      <c r="AN49" s="39"/>
      <c r="AO49" s="39"/>
      <c r="AR49" s="23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2" customFormat="true" ht="12.8" hidden="false" customHeight="false" outlineLevel="0" collapsed="false">
      <c r="B60" s="23"/>
      <c r="D60" s="40" t="s">
        <v>54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0" t="s">
        <v>55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0" t="s">
        <v>54</v>
      </c>
      <c r="AI60" s="25"/>
      <c r="AJ60" s="25"/>
      <c r="AK60" s="25"/>
      <c r="AL60" s="25"/>
      <c r="AM60" s="40" t="s">
        <v>55</v>
      </c>
      <c r="AN60" s="25"/>
      <c r="AO60" s="25"/>
      <c r="AR60" s="23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2" customFormat="true" ht="12.8" hidden="false" customHeight="false" outlineLevel="0" collapsed="false">
      <c r="B64" s="23"/>
      <c r="D64" s="38" t="s">
        <v>56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57</v>
      </c>
      <c r="AI64" s="39"/>
      <c r="AJ64" s="39"/>
      <c r="AK64" s="39"/>
      <c r="AL64" s="39"/>
      <c r="AM64" s="39"/>
      <c r="AN64" s="39"/>
      <c r="AO64" s="39"/>
      <c r="AR64" s="23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2" customFormat="true" ht="12.8" hidden="false" customHeight="false" outlineLevel="0" collapsed="false">
      <c r="B75" s="23"/>
      <c r="D75" s="40" t="s">
        <v>54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0" t="s">
        <v>55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0" t="s">
        <v>54</v>
      </c>
      <c r="AI75" s="25"/>
      <c r="AJ75" s="25"/>
      <c r="AK75" s="25"/>
      <c r="AL75" s="25"/>
      <c r="AM75" s="40" t="s">
        <v>55</v>
      </c>
      <c r="AN75" s="25"/>
      <c r="AO75" s="25"/>
      <c r="AR75" s="23"/>
    </row>
    <row r="76" customFormat="false" ht="12.8" hidden="false" customHeight="false" outlineLevel="0" collapsed="false">
      <c r="A76" s="22"/>
      <c r="B76" s="23"/>
      <c r="C76" s="22"/>
      <c r="AR76" s="23"/>
    </row>
    <row r="77" customFormat="false" ht="6.95" hidden="false" customHeight="true" outlineLevel="0" collapsed="false">
      <c r="A77" s="22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3"/>
    </row>
    <row r="81" s="22" customFormat="true" ht="6.95" hidden="false" customHeight="true" outlineLevel="0" collapsed="false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3"/>
    </row>
    <row r="82" customFormat="false" ht="24.95" hidden="false" customHeight="true" outlineLevel="0" collapsed="false">
      <c r="A82" s="22"/>
      <c r="B82" s="23"/>
      <c r="C82" s="7" t="s">
        <v>58</v>
      </c>
      <c r="AR82" s="23"/>
    </row>
    <row r="83" customFormat="false" ht="6.95" hidden="false" customHeight="true" outlineLevel="0" collapsed="false">
      <c r="A83" s="22"/>
      <c r="B83" s="23"/>
      <c r="AR83" s="23"/>
    </row>
    <row r="84" s="45" customFormat="true" ht="12" hidden="false" customHeight="true" outlineLevel="0" collapsed="false">
      <c r="B84" s="46"/>
      <c r="C84" s="15" t="s">
        <v>12</v>
      </c>
      <c r="L84" s="45" t="str">
        <f aca="false">K5</f>
        <v>19-032</v>
      </c>
      <c r="AR84" s="46"/>
    </row>
    <row r="85" s="47" customFormat="true" ht="36.95" hidden="false" customHeight="true" outlineLevel="0" collapsed="false">
      <c r="B85" s="48"/>
      <c r="C85" s="49" t="s">
        <v>15</v>
      </c>
      <c r="L85" s="50" t="str">
        <f aca="false">K6</f>
        <v>NHB – Budova č.4 diagnostické centrum – oprava VZT (jednotky)</v>
      </c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R85" s="48"/>
    </row>
    <row r="86" s="22" customFormat="true" ht="6.95" hidden="false" customHeight="true" outlineLevel="0" collapsed="false">
      <c r="B86" s="23"/>
      <c r="AR86" s="23"/>
    </row>
    <row r="87" customFormat="false" ht="12" hidden="false" customHeight="true" outlineLevel="0" collapsed="false">
      <c r="A87" s="22"/>
      <c r="B87" s="23"/>
      <c r="C87" s="15" t="s">
        <v>20</v>
      </c>
      <c r="D87" s="22"/>
      <c r="E87" s="22"/>
      <c r="F87" s="22"/>
      <c r="G87" s="22"/>
      <c r="H87" s="22"/>
      <c r="I87" s="22"/>
      <c r="J87" s="22"/>
      <c r="K87" s="22"/>
      <c r="L87" s="51" t="str">
        <f aca="false">IF(K8="","",K8)</f>
        <v>Havlíčkův Brod, ul. Husova, areál nemocncie</v>
      </c>
      <c r="AI87" s="15" t="s">
        <v>22</v>
      </c>
      <c r="AM87" s="52" t="str">
        <f aca="false">IF(AN8= "","",AN8)</f>
        <v>10. 5. 2019</v>
      </c>
      <c r="AN87" s="52"/>
      <c r="AR87" s="23"/>
    </row>
    <row r="88" customFormat="false" ht="6.95" hidden="false" customHeight="true" outlineLevel="0" collapsed="false">
      <c r="A88" s="22"/>
      <c r="B88" s="23"/>
      <c r="AR88" s="23"/>
    </row>
    <row r="89" customFormat="false" ht="27.9" hidden="false" customHeight="true" outlineLevel="0" collapsed="false">
      <c r="A89" s="22"/>
      <c r="B89" s="23"/>
      <c r="C89" s="15" t="s">
        <v>24</v>
      </c>
      <c r="D89" s="22"/>
      <c r="E89" s="22"/>
      <c r="F89" s="22"/>
      <c r="G89" s="22"/>
      <c r="H89" s="22"/>
      <c r="I89" s="22"/>
      <c r="J89" s="22"/>
      <c r="K89" s="22"/>
      <c r="L89" s="45" t="str">
        <f aca="false">IF(E11= "","",E11)</f>
        <v>Nemocnice Havlíčkův Brod, příspěvková organizace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30</v>
      </c>
      <c r="AJ89" s="22"/>
      <c r="AK89" s="22"/>
      <c r="AL89" s="22"/>
      <c r="AM89" s="53" t="str">
        <f aca="false">IF(E17="","",E17)</f>
        <v>PROJEKT CENTRUM NOVA s.r.o.</v>
      </c>
      <c r="AN89" s="53"/>
      <c r="AO89" s="53"/>
      <c r="AP89" s="53"/>
      <c r="AQ89" s="22"/>
      <c r="AR89" s="23"/>
      <c r="AS89" s="54" t="s">
        <v>59</v>
      </c>
      <c r="AT89" s="54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customFormat="false" ht="15.15" hidden="false" customHeight="true" outlineLevel="0" collapsed="false">
      <c r="A90" s="22"/>
      <c r="B90" s="23"/>
      <c r="C90" s="15" t="s">
        <v>28</v>
      </c>
      <c r="D90" s="22"/>
      <c r="E90" s="22"/>
      <c r="F90" s="22"/>
      <c r="G90" s="22"/>
      <c r="H90" s="22"/>
      <c r="I90" s="22"/>
      <c r="J90" s="22"/>
      <c r="K90" s="22"/>
      <c r="L90" s="45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35</v>
      </c>
      <c r="AJ90" s="22"/>
      <c r="AK90" s="22"/>
      <c r="AL90" s="22"/>
      <c r="AM90" s="53" t="str">
        <f aca="false">IF(E20="","",E20)</f>
        <v> </v>
      </c>
      <c r="AN90" s="53"/>
      <c r="AO90" s="53"/>
      <c r="AP90" s="53"/>
      <c r="AQ90" s="22"/>
      <c r="AR90" s="23"/>
      <c r="AS90" s="54"/>
      <c r="AT90" s="54"/>
      <c r="AU90" s="57"/>
      <c r="AV90" s="57"/>
      <c r="AW90" s="57"/>
      <c r="AX90" s="57"/>
      <c r="AY90" s="57"/>
      <c r="AZ90" s="57"/>
      <c r="BA90" s="57"/>
      <c r="BB90" s="57"/>
      <c r="BC90" s="57"/>
      <c r="BD90" s="58"/>
    </row>
    <row r="91" customFormat="false" ht="10.8" hidden="false" customHeight="true" outlineLevel="0" collapsed="false">
      <c r="A91" s="22"/>
      <c r="B91" s="23"/>
      <c r="D91" s="22"/>
      <c r="E91" s="22"/>
      <c r="F91" s="22"/>
      <c r="G91" s="22"/>
      <c r="H91" s="22"/>
      <c r="I91" s="22"/>
      <c r="J91" s="22"/>
      <c r="K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J91" s="22"/>
      <c r="AK91" s="22"/>
      <c r="AL91" s="22"/>
      <c r="AQ91" s="22"/>
      <c r="AR91" s="23"/>
      <c r="AS91" s="54"/>
      <c r="AT91" s="54"/>
      <c r="AU91" s="57"/>
      <c r="AV91" s="57"/>
      <c r="AW91" s="57"/>
      <c r="AX91" s="57"/>
      <c r="AY91" s="57"/>
      <c r="AZ91" s="57"/>
      <c r="BA91" s="57"/>
      <c r="BB91" s="57"/>
      <c r="BC91" s="57"/>
      <c r="BD91" s="58"/>
    </row>
    <row r="92" customFormat="false" ht="29.3" hidden="false" customHeight="true" outlineLevel="0" collapsed="false">
      <c r="A92" s="22"/>
      <c r="B92" s="23"/>
      <c r="C92" s="59" t="s">
        <v>60</v>
      </c>
      <c r="D92" s="59"/>
      <c r="E92" s="59"/>
      <c r="F92" s="59"/>
      <c r="G92" s="59"/>
      <c r="H92" s="60"/>
      <c r="I92" s="61" t="s">
        <v>61</v>
      </c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2" t="s">
        <v>62</v>
      </c>
      <c r="AH92" s="62"/>
      <c r="AI92" s="62"/>
      <c r="AJ92" s="62"/>
      <c r="AK92" s="62"/>
      <c r="AL92" s="62"/>
      <c r="AM92" s="62"/>
      <c r="AN92" s="63" t="s">
        <v>63</v>
      </c>
      <c r="AO92" s="63"/>
      <c r="AP92" s="63"/>
      <c r="AQ92" s="64" t="s">
        <v>64</v>
      </c>
      <c r="AR92" s="23"/>
      <c r="AS92" s="65" t="s">
        <v>65</v>
      </c>
      <c r="AT92" s="66" t="s">
        <v>66</v>
      </c>
      <c r="AU92" s="66" t="s">
        <v>67</v>
      </c>
      <c r="AV92" s="66" t="s">
        <v>68</v>
      </c>
      <c r="AW92" s="66" t="s">
        <v>69</v>
      </c>
      <c r="AX92" s="66" t="s">
        <v>70</v>
      </c>
      <c r="AY92" s="66" t="s">
        <v>71</v>
      </c>
      <c r="AZ92" s="66" t="s">
        <v>72</v>
      </c>
      <c r="BA92" s="66" t="s">
        <v>73</v>
      </c>
      <c r="BB92" s="66" t="s">
        <v>74</v>
      </c>
      <c r="BC92" s="66" t="s">
        <v>75</v>
      </c>
      <c r="BD92" s="67" t="s">
        <v>76</v>
      </c>
    </row>
    <row r="93" customFormat="false" ht="10.8" hidden="false" customHeight="true" outlineLevel="0" collapsed="false">
      <c r="A93" s="22"/>
      <c r="B93" s="23"/>
      <c r="AR93" s="23"/>
      <c r="AS93" s="68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="69" customFormat="true" ht="32.4" hidden="false" customHeight="true" outlineLevel="0" collapsed="false">
      <c r="B94" s="70"/>
      <c r="C94" s="71" t="s">
        <v>77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3" t="n">
        <f aca="false">ROUND(AG95+AG97,2)</f>
        <v>0</v>
      </c>
      <c r="AH94" s="73"/>
      <c r="AI94" s="73"/>
      <c r="AJ94" s="73"/>
      <c r="AK94" s="73"/>
      <c r="AL94" s="73"/>
      <c r="AM94" s="73"/>
      <c r="AN94" s="74" t="n">
        <f aca="false">SUM(AG94,AT94)</f>
        <v>0</v>
      </c>
      <c r="AO94" s="74"/>
      <c r="AP94" s="74"/>
      <c r="AQ94" s="75"/>
      <c r="AR94" s="70"/>
      <c r="AS94" s="76" t="n">
        <f aca="false">ROUND(AS95+AS97,2)</f>
        <v>0</v>
      </c>
      <c r="AT94" s="77" t="n">
        <f aca="false">ROUND(SUM(AV94:AW94),2)</f>
        <v>0</v>
      </c>
      <c r="AU94" s="78" t="n">
        <f aca="false">ROUND(AU95+AU97,5)</f>
        <v>0</v>
      </c>
      <c r="AV94" s="77" t="n">
        <f aca="false">ROUND(AZ94*L29,2)</f>
        <v>0</v>
      </c>
      <c r="AW94" s="77" t="n">
        <f aca="false">ROUND(BA94*L30,2)</f>
        <v>0</v>
      </c>
      <c r="AX94" s="77" t="n">
        <f aca="false">ROUND(BB94*L29,2)</f>
        <v>0</v>
      </c>
      <c r="AY94" s="77" t="n">
        <f aca="false">ROUND(BC94*L30,2)</f>
        <v>0</v>
      </c>
      <c r="AZ94" s="77" t="n">
        <f aca="false">ROUND(AZ95+AZ97,2)</f>
        <v>0</v>
      </c>
      <c r="BA94" s="77" t="n">
        <f aca="false">ROUND(BA95+BA97,2)</f>
        <v>0</v>
      </c>
      <c r="BB94" s="77" t="n">
        <f aca="false">ROUND(BB95+BB97,2)</f>
        <v>0</v>
      </c>
      <c r="BC94" s="77" t="n">
        <f aca="false">ROUND(BC95+BC97,2)</f>
        <v>0</v>
      </c>
      <c r="BD94" s="79" t="n">
        <f aca="false">ROUND(BD95+BD97,2)</f>
        <v>0</v>
      </c>
      <c r="BS94" s="80" t="s">
        <v>78</v>
      </c>
      <c r="BT94" s="80" t="s">
        <v>79</v>
      </c>
      <c r="BU94" s="81" t="s">
        <v>80</v>
      </c>
      <c r="BV94" s="80" t="s">
        <v>81</v>
      </c>
      <c r="BW94" s="80" t="s">
        <v>3</v>
      </c>
      <c r="BX94" s="80" t="s">
        <v>82</v>
      </c>
      <c r="CL94" s="80" t="s">
        <v>18</v>
      </c>
    </row>
    <row r="95" s="82" customFormat="true" ht="16.5" hidden="false" customHeight="true" outlineLevel="0" collapsed="false">
      <c r="B95" s="83"/>
      <c r="C95" s="84"/>
      <c r="D95" s="85" t="s">
        <v>83</v>
      </c>
      <c r="E95" s="85"/>
      <c r="F95" s="85"/>
      <c r="G95" s="85"/>
      <c r="H95" s="85"/>
      <c r="I95" s="86"/>
      <c r="J95" s="85" t="s">
        <v>84</v>
      </c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7" t="n">
        <f aca="false">ROUND(AG96,2)</f>
        <v>0</v>
      </c>
      <c r="AH95" s="87"/>
      <c r="AI95" s="87"/>
      <c r="AJ95" s="87"/>
      <c r="AK95" s="87"/>
      <c r="AL95" s="87"/>
      <c r="AM95" s="87"/>
      <c r="AN95" s="88" t="n">
        <f aca="false">SUM(AG95,AT95)</f>
        <v>0</v>
      </c>
      <c r="AO95" s="88"/>
      <c r="AP95" s="88"/>
      <c r="AQ95" s="89" t="s">
        <v>85</v>
      </c>
      <c r="AR95" s="83"/>
      <c r="AS95" s="90" t="n">
        <f aca="false">ROUND(AS96,2)</f>
        <v>0</v>
      </c>
      <c r="AT95" s="91" t="n">
        <f aca="false">ROUND(SUM(AV95:AW95),2)</f>
        <v>0</v>
      </c>
      <c r="AU95" s="92" t="n">
        <f aca="false">ROUND(AU96,5)</f>
        <v>0</v>
      </c>
      <c r="AV95" s="91" t="n">
        <f aca="false">ROUND(AZ95*L29,2)</f>
        <v>0</v>
      </c>
      <c r="AW95" s="91" t="n">
        <f aca="false">ROUND(BA95*L30,2)</f>
        <v>0</v>
      </c>
      <c r="AX95" s="91" t="n">
        <f aca="false">ROUND(BB95*L29,2)</f>
        <v>0</v>
      </c>
      <c r="AY95" s="91" t="n">
        <f aca="false">ROUND(BC95*L30,2)</f>
        <v>0</v>
      </c>
      <c r="AZ95" s="91" t="n">
        <f aca="false">ROUND(AZ96,2)</f>
        <v>0</v>
      </c>
      <c r="BA95" s="91" t="n">
        <f aca="false">ROUND(BA96,2)</f>
        <v>0</v>
      </c>
      <c r="BB95" s="91" t="n">
        <f aca="false">ROUND(BB96,2)</f>
        <v>0</v>
      </c>
      <c r="BC95" s="91" t="n">
        <f aca="false">ROUND(BC96,2)</f>
        <v>0</v>
      </c>
      <c r="BD95" s="93" t="n">
        <f aca="false">ROUND(BD96,2)</f>
        <v>0</v>
      </c>
      <c r="BS95" s="94" t="s">
        <v>78</v>
      </c>
      <c r="BT95" s="94" t="s">
        <v>86</v>
      </c>
      <c r="BU95" s="94" t="s">
        <v>80</v>
      </c>
      <c r="BV95" s="94" t="s">
        <v>81</v>
      </c>
      <c r="BW95" s="94" t="s">
        <v>87</v>
      </c>
      <c r="BX95" s="94" t="s">
        <v>3</v>
      </c>
      <c r="CL95" s="94"/>
      <c r="CM95" s="94" t="s">
        <v>88</v>
      </c>
    </row>
    <row r="96" s="45" customFormat="true" ht="16.5" hidden="false" customHeight="true" outlineLevel="0" collapsed="false">
      <c r="A96" s="95" t="s">
        <v>89</v>
      </c>
      <c r="B96" s="46"/>
      <c r="C96" s="96"/>
      <c r="D96" s="96"/>
      <c r="E96" s="97" t="s">
        <v>83</v>
      </c>
      <c r="F96" s="97"/>
      <c r="G96" s="97"/>
      <c r="H96" s="97"/>
      <c r="I96" s="97"/>
      <c r="J96" s="96"/>
      <c r="K96" s="97" t="s">
        <v>90</v>
      </c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8" t="n">
        <f aca="false">'VRN - Vedlejší a ostatní ...'!J32</f>
        <v>0</v>
      </c>
      <c r="AH96" s="98"/>
      <c r="AI96" s="98"/>
      <c r="AJ96" s="98"/>
      <c r="AK96" s="98"/>
      <c r="AL96" s="98"/>
      <c r="AM96" s="98"/>
      <c r="AN96" s="98" t="n">
        <f aca="false">SUM(AG96,AT96)</f>
        <v>0</v>
      </c>
      <c r="AO96" s="98"/>
      <c r="AP96" s="98"/>
      <c r="AQ96" s="99" t="s">
        <v>91</v>
      </c>
      <c r="AR96" s="46"/>
      <c r="AS96" s="100" t="n">
        <v>0</v>
      </c>
      <c r="AT96" s="101" t="n">
        <f aca="false">ROUND(SUM(AV96:AW96),2)</f>
        <v>0</v>
      </c>
      <c r="AU96" s="102" t="n">
        <f aca="false">'VRN - Vedlejší a ostatní ...'!P122</f>
        <v>0</v>
      </c>
      <c r="AV96" s="101" t="n">
        <f aca="false">'VRN - Vedlejší a ostatní ...'!J35</f>
        <v>0</v>
      </c>
      <c r="AW96" s="101" t="n">
        <f aca="false">'VRN - Vedlejší a ostatní ...'!J36</f>
        <v>0</v>
      </c>
      <c r="AX96" s="101" t="n">
        <f aca="false">'VRN - Vedlejší a ostatní ...'!J37</f>
        <v>0</v>
      </c>
      <c r="AY96" s="101" t="n">
        <f aca="false">'VRN - Vedlejší a ostatní ...'!J38</f>
        <v>0</v>
      </c>
      <c r="AZ96" s="101" t="n">
        <f aca="false">'VRN - Vedlejší a ostatní ...'!F35</f>
        <v>0</v>
      </c>
      <c r="BA96" s="101" t="n">
        <f aca="false">'VRN - Vedlejší a ostatní ...'!F36</f>
        <v>0</v>
      </c>
      <c r="BB96" s="101" t="n">
        <f aca="false">'VRN - Vedlejší a ostatní ...'!F37</f>
        <v>0</v>
      </c>
      <c r="BC96" s="101" t="n">
        <f aca="false">'VRN - Vedlejší a ostatní ...'!F38</f>
        <v>0</v>
      </c>
      <c r="BD96" s="103" t="n">
        <f aca="false">'VRN - Vedlejší a ostatní ...'!F39</f>
        <v>0</v>
      </c>
      <c r="BT96" s="16" t="s">
        <v>88</v>
      </c>
      <c r="BV96" s="16" t="s">
        <v>81</v>
      </c>
      <c r="BW96" s="16" t="s">
        <v>92</v>
      </c>
      <c r="BX96" s="16" t="s">
        <v>87</v>
      </c>
      <c r="CL96" s="16" t="s">
        <v>18</v>
      </c>
    </row>
    <row r="97" s="82" customFormat="true" ht="16.5" hidden="false" customHeight="true" outlineLevel="0" collapsed="false">
      <c r="B97" s="83"/>
      <c r="C97" s="84"/>
      <c r="D97" s="85" t="s">
        <v>93</v>
      </c>
      <c r="E97" s="85"/>
      <c r="F97" s="85"/>
      <c r="G97" s="85"/>
      <c r="H97" s="85"/>
      <c r="I97" s="86"/>
      <c r="J97" s="85" t="s">
        <v>94</v>
      </c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7" t="n">
        <f aca="false">ROUND(SUM(AG98:AG100),2)</f>
        <v>0</v>
      </c>
      <c r="AH97" s="87"/>
      <c r="AI97" s="87"/>
      <c r="AJ97" s="87"/>
      <c r="AK97" s="87"/>
      <c r="AL97" s="87"/>
      <c r="AM97" s="87"/>
      <c r="AN97" s="88" t="n">
        <f aca="false">SUM(AG97,AT97)</f>
        <v>0</v>
      </c>
      <c r="AO97" s="88"/>
      <c r="AP97" s="88"/>
      <c r="AQ97" s="89" t="s">
        <v>95</v>
      </c>
      <c r="AR97" s="83"/>
      <c r="AS97" s="90" t="n">
        <f aca="false">ROUND(SUM(AS98:AS100),2)</f>
        <v>0</v>
      </c>
      <c r="AT97" s="91" t="n">
        <f aca="false">ROUND(SUM(AV97:AW97),2)</f>
        <v>0</v>
      </c>
      <c r="AU97" s="92" t="n">
        <f aca="false">ROUND(SUM(AU98:AU100),5)</f>
        <v>0</v>
      </c>
      <c r="AV97" s="91" t="n">
        <f aca="false">ROUND(AZ97*L29,2)</f>
        <v>0</v>
      </c>
      <c r="AW97" s="91" t="n">
        <f aca="false">ROUND(BA97*L30,2)</f>
        <v>0</v>
      </c>
      <c r="AX97" s="91" t="n">
        <f aca="false">ROUND(BB97*L29,2)</f>
        <v>0</v>
      </c>
      <c r="AY97" s="91" t="n">
        <f aca="false">ROUND(BC97*L30,2)</f>
        <v>0</v>
      </c>
      <c r="AZ97" s="91" t="n">
        <f aca="false">ROUND(SUM(AZ98:AZ100),2)</f>
        <v>0</v>
      </c>
      <c r="BA97" s="91" t="n">
        <f aca="false">ROUND(SUM(BA98:BA100),2)</f>
        <v>0</v>
      </c>
      <c r="BB97" s="91" t="n">
        <f aca="false">ROUND(SUM(BB98:BB100),2)</f>
        <v>0</v>
      </c>
      <c r="BC97" s="91" t="n">
        <f aca="false">ROUND(SUM(BC98:BC100),2)</f>
        <v>0</v>
      </c>
      <c r="BD97" s="93" t="n">
        <f aca="false">ROUND(SUM(BD98:BD100),2)</f>
        <v>0</v>
      </c>
      <c r="BS97" s="94" t="s">
        <v>78</v>
      </c>
      <c r="BT97" s="94" t="s">
        <v>86</v>
      </c>
      <c r="BU97" s="94" t="s">
        <v>80</v>
      </c>
      <c r="BV97" s="94" t="s">
        <v>81</v>
      </c>
      <c r="BW97" s="94" t="s">
        <v>96</v>
      </c>
      <c r="BX97" s="94" t="s">
        <v>3</v>
      </c>
      <c r="CL97" s="94" t="s">
        <v>18</v>
      </c>
      <c r="CM97" s="94" t="s">
        <v>88</v>
      </c>
    </row>
    <row r="98" s="45" customFormat="true" ht="16.5" hidden="false" customHeight="true" outlineLevel="0" collapsed="false">
      <c r="A98" s="95" t="s">
        <v>89</v>
      </c>
      <c r="B98" s="46"/>
      <c r="C98" s="96"/>
      <c r="D98" s="96"/>
      <c r="E98" s="97" t="s">
        <v>97</v>
      </c>
      <c r="F98" s="97"/>
      <c r="G98" s="97"/>
      <c r="H98" s="97"/>
      <c r="I98" s="97"/>
      <c r="J98" s="96"/>
      <c r="K98" s="97" t="s">
        <v>98</v>
      </c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8" t="n">
        <f aca="false">'A - Zařízení pro vytápění...'!J32</f>
        <v>0</v>
      </c>
      <c r="AH98" s="98"/>
      <c r="AI98" s="98"/>
      <c r="AJ98" s="98"/>
      <c r="AK98" s="98"/>
      <c r="AL98" s="98"/>
      <c r="AM98" s="98"/>
      <c r="AN98" s="98" t="n">
        <f aca="false">SUM(AG98,AT98)</f>
        <v>0</v>
      </c>
      <c r="AO98" s="98"/>
      <c r="AP98" s="98"/>
      <c r="AQ98" s="99" t="s">
        <v>91</v>
      </c>
      <c r="AR98" s="46"/>
      <c r="AS98" s="100" t="n">
        <v>0</v>
      </c>
      <c r="AT98" s="101" t="n">
        <f aca="false">ROUND(SUM(AV98:AW98),2)</f>
        <v>0</v>
      </c>
      <c r="AU98" s="102" t="n">
        <f aca="false">'A - Zařízení pro vytápění...'!P126</f>
        <v>0</v>
      </c>
      <c r="AV98" s="101" t="n">
        <f aca="false">'A - Zařízení pro vytápění...'!J35</f>
        <v>0</v>
      </c>
      <c r="AW98" s="101" t="n">
        <f aca="false">'A - Zařízení pro vytápění...'!J36</f>
        <v>0</v>
      </c>
      <c r="AX98" s="101" t="n">
        <f aca="false">'A - Zařízení pro vytápění...'!J37</f>
        <v>0</v>
      </c>
      <c r="AY98" s="101" t="n">
        <f aca="false">'A - Zařízení pro vytápění...'!J38</f>
        <v>0</v>
      </c>
      <c r="AZ98" s="101" t="n">
        <f aca="false">'A - Zařízení pro vytápění...'!F35</f>
        <v>0</v>
      </c>
      <c r="BA98" s="101" t="n">
        <f aca="false">'A - Zařízení pro vytápění...'!F36</f>
        <v>0</v>
      </c>
      <c r="BB98" s="101" t="n">
        <f aca="false">'A - Zařízení pro vytápění...'!F37</f>
        <v>0</v>
      </c>
      <c r="BC98" s="101" t="n">
        <f aca="false">'A - Zařízení pro vytápění...'!F38</f>
        <v>0</v>
      </c>
      <c r="BD98" s="103" t="n">
        <f aca="false">'A - Zařízení pro vytápění...'!F39</f>
        <v>0</v>
      </c>
      <c r="BT98" s="16" t="s">
        <v>88</v>
      </c>
      <c r="BV98" s="16" t="s">
        <v>81</v>
      </c>
      <c r="BW98" s="16" t="s">
        <v>99</v>
      </c>
      <c r="BX98" s="16" t="s">
        <v>96</v>
      </c>
      <c r="CL98" s="16" t="s">
        <v>18</v>
      </c>
    </row>
    <row r="99" s="45" customFormat="true" ht="16.5" hidden="false" customHeight="true" outlineLevel="0" collapsed="false">
      <c r="A99" s="95" t="s">
        <v>89</v>
      </c>
      <c r="B99" s="46"/>
      <c r="C99" s="96"/>
      <c r="D99" s="96"/>
      <c r="E99" s="97" t="s">
        <v>100</v>
      </c>
      <c r="F99" s="97"/>
      <c r="G99" s="97"/>
      <c r="H99" s="97"/>
      <c r="I99" s="97"/>
      <c r="J99" s="96"/>
      <c r="K99" s="97" t="s">
        <v>101</v>
      </c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8" t="n">
        <f aca="false">'B - Zařízení vzduchotechniky'!J32</f>
        <v>0</v>
      </c>
      <c r="AH99" s="98"/>
      <c r="AI99" s="98"/>
      <c r="AJ99" s="98"/>
      <c r="AK99" s="98"/>
      <c r="AL99" s="98"/>
      <c r="AM99" s="98"/>
      <c r="AN99" s="98" t="n">
        <f aca="false">SUM(AG99,AT99)</f>
        <v>0</v>
      </c>
      <c r="AO99" s="98"/>
      <c r="AP99" s="98"/>
      <c r="AQ99" s="99" t="s">
        <v>91</v>
      </c>
      <c r="AR99" s="46"/>
      <c r="AS99" s="100" t="n">
        <v>0</v>
      </c>
      <c r="AT99" s="101" t="n">
        <f aca="false">ROUND(SUM(AV99:AW99),2)</f>
        <v>0</v>
      </c>
      <c r="AU99" s="102" t="n">
        <f aca="false">'B - Zařízení vzduchotechniky'!P132</f>
        <v>0</v>
      </c>
      <c r="AV99" s="101" t="n">
        <f aca="false">'B - Zařízení vzduchotechniky'!J35</f>
        <v>0</v>
      </c>
      <c r="AW99" s="101" t="n">
        <f aca="false">'B - Zařízení vzduchotechniky'!J36</f>
        <v>0</v>
      </c>
      <c r="AX99" s="101" t="n">
        <f aca="false">'B - Zařízení vzduchotechniky'!J37</f>
        <v>0</v>
      </c>
      <c r="AY99" s="101" t="n">
        <f aca="false">'B - Zařízení vzduchotechniky'!J38</f>
        <v>0</v>
      </c>
      <c r="AZ99" s="101" t="n">
        <f aca="false">'B - Zařízení vzduchotechniky'!F35</f>
        <v>0</v>
      </c>
      <c r="BA99" s="101" t="n">
        <f aca="false">'B - Zařízení vzduchotechniky'!F36</f>
        <v>0</v>
      </c>
      <c r="BB99" s="101" t="n">
        <f aca="false">'B - Zařízení vzduchotechniky'!F37</f>
        <v>0</v>
      </c>
      <c r="BC99" s="101" t="n">
        <f aca="false">'B - Zařízení vzduchotechniky'!F38</f>
        <v>0</v>
      </c>
      <c r="BD99" s="103" t="n">
        <f aca="false">'B - Zařízení vzduchotechniky'!F39</f>
        <v>0</v>
      </c>
      <c r="BT99" s="16" t="s">
        <v>88</v>
      </c>
      <c r="BV99" s="16" t="s">
        <v>81</v>
      </c>
      <c r="BW99" s="16" t="s">
        <v>102</v>
      </c>
      <c r="BX99" s="16" t="s">
        <v>96</v>
      </c>
      <c r="CL99" s="16" t="s">
        <v>18</v>
      </c>
    </row>
    <row r="100" customFormat="false" ht="16.5" hidden="false" customHeight="true" outlineLevel="0" collapsed="false">
      <c r="A100" s="95" t="s">
        <v>89</v>
      </c>
      <c r="B100" s="46"/>
      <c r="C100" s="96"/>
      <c r="D100" s="96"/>
      <c r="E100" s="97" t="s">
        <v>103</v>
      </c>
      <c r="F100" s="97"/>
      <c r="G100" s="97"/>
      <c r="H100" s="97"/>
      <c r="I100" s="97"/>
      <c r="J100" s="96"/>
      <c r="K100" s="97" t="s">
        <v>104</v>
      </c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8" t="n">
        <f aca="false">'F - Měření a regulace'!J32</f>
        <v>0</v>
      </c>
      <c r="AH100" s="98"/>
      <c r="AI100" s="98"/>
      <c r="AJ100" s="98"/>
      <c r="AK100" s="98"/>
      <c r="AL100" s="98"/>
      <c r="AM100" s="98"/>
      <c r="AN100" s="98" t="n">
        <f aca="false">SUM(AG100,AT100)</f>
        <v>0</v>
      </c>
      <c r="AO100" s="98"/>
      <c r="AP100" s="98"/>
      <c r="AQ100" s="99" t="s">
        <v>91</v>
      </c>
      <c r="AR100" s="46"/>
      <c r="AS100" s="104" t="n">
        <v>0</v>
      </c>
      <c r="AT100" s="105" t="n">
        <f aca="false">ROUND(SUM(AV100:AW100),2)</f>
        <v>0</v>
      </c>
      <c r="AU100" s="106" t="n">
        <f aca="false">'F - Měření a regulace'!P120</f>
        <v>0</v>
      </c>
      <c r="AV100" s="105" t="n">
        <f aca="false">'F - Měření a regulace'!J35</f>
        <v>0</v>
      </c>
      <c r="AW100" s="105" t="n">
        <f aca="false">'F - Měření a regulace'!J36</f>
        <v>0</v>
      </c>
      <c r="AX100" s="105" t="n">
        <f aca="false">'F - Měření a regulace'!J37</f>
        <v>0</v>
      </c>
      <c r="AY100" s="105" t="n">
        <f aca="false">'F - Měření a regulace'!J38</f>
        <v>0</v>
      </c>
      <c r="AZ100" s="105" t="n">
        <f aca="false">'F - Měření a regulace'!F35</f>
        <v>0</v>
      </c>
      <c r="BA100" s="105" t="n">
        <f aca="false">'F - Měření a regulace'!F36</f>
        <v>0</v>
      </c>
      <c r="BB100" s="105" t="n">
        <f aca="false">'F - Měření a regulace'!F37</f>
        <v>0</v>
      </c>
      <c r="BC100" s="105" t="n">
        <f aca="false">'F - Měření a regulace'!F38</f>
        <v>0</v>
      </c>
      <c r="BD100" s="107" t="n">
        <f aca="false">'F - Měření a regulace'!F39</f>
        <v>0</v>
      </c>
      <c r="BT100" s="16" t="s">
        <v>88</v>
      </c>
      <c r="BV100" s="16" t="s">
        <v>81</v>
      </c>
      <c r="BW100" s="16" t="s">
        <v>105</v>
      </c>
      <c r="BX100" s="16" t="s">
        <v>96</v>
      </c>
      <c r="CL100" s="16" t="s">
        <v>106</v>
      </c>
    </row>
    <row r="101" s="22" customFormat="true" ht="30" hidden="false" customHeight="true" outlineLevel="0" collapsed="false">
      <c r="B101" s="23"/>
      <c r="AR101" s="23"/>
    </row>
    <row r="102" customFormat="false" ht="6.95" hidden="false" customHeight="true" outlineLevel="0" collapsed="false">
      <c r="A102" s="22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3"/>
    </row>
  </sheetData>
  <mergeCells count="6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E96:I96"/>
    <mergeCell ref="K96:AF96"/>
    <mergeCell ref="AG96:AM96"/>
    <mergeCell ref="AN96:AP96"/>
    <mergeCell ref="D97:H97"/>
    <mergeCell ref="J97:AF97"/>
    <mergeCell ref="AG97:AM97"/>
    <mergeCell ref="AN97:AP97"/>
    <mergeCell ref="E98:I98"/>
    <mergeCell ref="K98:AF98"/>
    <mergeCell ref="AG98:AM98"/>
    <mergeCell ref="AN98:AP98"/>
    <mergeCell ref="E99:I99"/>
    <mergeCell ref="K99:AF99"/>
    <mergeCell ref="AG99:AM99"/>
    <mergeCell ref="AN99:AP99"/>
    <mergeCell ref="E100:I100"/>
    <mergeCell ref="K100:AF100"/>
    <mergeCell ref="AG100:AM100"/>
    <mergeCell ref="AN100:AP100"/>
  </mergeCells>
  <hyperlinks>
    <hyperlink ref="A96" location="'VRN - Vedlejší a ostatní .!!'!C2" display="/"/>
    <hyperlink ref="A98" location="'A - Zařízení pro vytápění.!!'!C2" display="/"/>
    <hyperlink ref="A99" location="'B - Zařízení vzduchotechniky'!C2" display="/"/>
    <hyperlink ref="A100" location="'F - Měření a regulace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3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7.95541401273885"/>
    <col collapsed="false" hidden="false" max="2" min="2" style="0" width="1.48407643312102"/>
    <col collapsed="false" hidden="false" max="3" min="3" style="0" width="3.91082802547771"/>
    <col collapsed="false" hidden="false" max="4" min="4" style="0" width="4.04458598726115"/>
    <col collapsed="false" hidden="false" max="5" min="5" style="0" width="16.5859872611465"/>
    <col collapsed="false" hidden="false" max="6" min="6" style="0" width="49.4777070063694"/>
    <col collapsed="false" hidden="false" max="7" min="7" style="0" width="6.73885350318471"/>
    <col collapsed="false" hidden="false" max="8" min="8" style="0" width="10.9235668789809"/>
    <col collapsed="false" hidden="false" max="9" min="9" style="108" width="19.5477707006369"/>
    <col collapsed="false" hidden="false" max="11" min="10" style="0" width="19.5477707006369"/>
    <col collapsed="false" hidden="false" max="12" min="12" style="0" width="9.03184713375796"/>
    <col collapsed="false" hidden="true" max="21" min="13" style="0" width="0"/>
    <col collapsed="false" hidden="false" max="22" min="22" style="0" width="11.8662420382166"/>
    <col collapsed="false" hidden="false" max="23" min="23" style="0" width="15.7770700636943"/>
    <col collapsed="false" hidden="false" max="24" min="24" style="0" width="11.8662420382166"/>
    <col collapsed="false" hidden="false" max="25" min="25" style="0" width="14.4267515923567"/>
    <col collapsed="false" hidden="false" max="26" min="26" style="0" width="10.515923566879"/>
    <col collapsed="false" hidden="false" max="27" min="27" style="0" width="14.4267515923567"/>
    <col collapsed="false" hidden="false" max="28" min="28" style="0" width="15.7770700636943"/>
    <col collapsed="false" hidden="false" max="29" min="29" style="0" width="10.515923566879"/>
    <col collapsed="false" hidden="false" max="30" min="30" style="0" width="14.4267515923567"/>
    <col collapsed="false" hidden="false" max="31" min="31" style="0" width="15.7770700636943"/>
    <col collapsed="false" hidden="false" max="43" min="32" style="0" width="8.08917197452229"/>
    <col collapsed="false" hidden="true" max="65" min="44" style="0" width="0"/>
    <col collapsed="false" hidden="false" max="1025" min="66" style="0" width="8.08917197452229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I2" s="0"/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9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107</v>
      </c>
      <c r="I4" s="0"/>
      <c r="L4" s="6"/>
      <c r="M4" s="110" t="s">
        <v>9</v>
      </c>
      <c r="AT4" s="3" t="s">
        <v>2</v>
      </c>
    </row>
    <row r="5" customFormat="false" ht="6.95" hidden="false" customHeight="true" outlineLevel="0" collapsed="false">
      <c r="B5" s="6"/>
      <c r="I5" s="0"/>
      <c r="L5" s="6"/>
    </row>
    <row r="6" customFormat="false" ht="12" hidden="false" customHeight="true" outlineLevel="0" collapsed="false">
      <c r="B6" s="6"/>
      <c r="D6" s="15" t="s">
        <v>15</v>
      </c>
      <c r="I6" s="0"/>
      <c r="L6" s="6"/>
    </row>
    <row r="7" customFormat="false" ht="16.5" hidden="false" customHeight="true" outlineLevel="0" collapsed="false">
      <c r="B7" s="6"/>
      <c r="E7" s="111" t="str">
        <f aca="false">'Rekapitulace stavby'!K6</f>
        <v>NHB – Budova č.4 diagnostické centrum – oprava VZT (jednotky)</v>
      </c>
      <c r="F7" s="111"/>
      <c r="G7" s="111"/>
      <c r="H7" s="111"/>
      <c r="I7" s="0"/>
      <c r="L7" s="6"/>
    </row>
    <row r="8" customFormat="false" ht="12" hidden="false" customHeight="true" outlineLevel="0" collapsed="false">
      <c r="B8" s="6"/>
      <c r="D8" s="15" t="s">
        <v>108</v>
      </c>
      <c r="I8" s="0"/>
      <c r="L8" s="6"/>
    </row>
    <row r="9" s="22" customFormat="true" ht="16.5" hidden="false" customHeight="true" outlineLevel="0" collapsed="false">
      <c r="B9" s="23"/>
      <c r="E9" s="111" t="s">
        <v>109</v>
      </c>
      <c r="F9" s="111"/>
      <c r="G9" s="111"/>
      <c r="H9" s="111"/>
      <c r="I9" s="112"/>
      <c r="L9" s="23"/>
    </row>
    <row r="10" s="22" customFormat="true" ht="12" hidden="false" customHeight="true" outlineLevel="0" collapsed="false">
      <c r="B10" s="23"/>
      <c r="D10" s="15" t="s">
        <v>110</v>
      </c>
      <c r="E10" s="0"/>
      <c r="F10" s="0"/>
      <c r="G10" s="0"/>
      <c r="H10" s="0"/>
      <c r="I10" s="112"/>
      <c r="L10" s="23"/>
    </row>
    <row r="11" s="22" customFormat="true" ht="36.95" hidden="false" customHeight="true" outlineLevel="0" collapsed="false">
      <c r="B11" s="23"/>
      <c r="D11" s="0"/>
      <c r="E11" s="50" t="s">
        <v>111</v>
      </c>
      <c r="F11" s="50"/>
      <c r="G11" s="50"/>
      <c r="H11" s="50"/>
      <c r="I11" s="112"/>
      <c r="L11" s="23"/>
    </row>
    <row r="12" s="22" customFormat="true" ht="12.8" hidden="false" customHeight="false" outlineLevel="0" collapsed="false">
      <c r="B12" s="23"/>
      <c r="D12" s="0"/>
      <c r="E12" s="0"/>
      <c r="F12" s="0"/>
      <c r="G12" s="0"/>
      <c r="H12" s="0"/>
      <c r="I12" s="112"/>
      <c r="L12" s="23"/>
    </row>
    <row r="13" s="22" customFormat="true" ht="12" hidden="false" customHeight="true" outlineLevel="0" collapsed="false">
      <c r="B13" s="23"/>
      <c r="D13" s="15" t="s">
        <v>17</v>
      </c>
      <c r="E13" s="0"/>
      <c r="F13" s="16" t="s">
        <v>18</v>
      </c>
      <c r="G13" s="0"/>
      <c r="H13" s="0"/>
      <c r="I13" s="113" t="s">
        <v>19</v>
      </c>
      <c r="J13" s="16"/>
      <c r="L13" s="23"/>
    </row>
    <row r="14" s="22" customFormat="true" ht="12" hidden="false" customHeight="true" outlineLevel="0" collapsed="false">
      <c r="B14" s="23"/>
      <c r="D14" s="15" t="s">
        <v>20</v>
      </c>
      <c r="E14" s="0"/>
      <c r="F14" s="16" t="s">
        <v>21</v>
      </c>
      <c r="G14" s="0"/>
      <c r="H14" s="0"/>
      <c r="I14" s="113" t="s">
        <v>22</v>
      </c>
      <c r="J14" s="114" t="str">
        <f aca="false">'Rekapitulace stavby'!AN8</f>
        <v>10. 5. 2019</v>
      </c>
      <c r="L14" s="23"/>
    </row>
    <row r="15" customFormat="false" ht="10.8" hidden="false" customHeight="true" outlineLevel="0" collapsed="false">
      <c r="A15" s="22"/>
      <c r="B15" s="23"/>
      <c r="C15" s="22"/>
      <c r="I15" s="112"/>
      <c r="L15" s="23"/>
    </row>
    <row r="16" customFormat="false" ht="12" hidden="false" customHeight="true" outlineLevel="0" collapsed="false">
      <c r="A16" s="22"/>
      <c r="B16" s="23"/>
      <c r="C16" s="22"/>
      <c r="D16" s="15" t="s">
        <v>24</v>
      </c>
      <c r="I16" s="113" t="s">
        <v>25</v>
      </c>
      <c r="J16" s="16"/>
      <c r="L16" s="23"/>
    </row>
    <row r="17" customFormat="false" ht="18" hidden="false" customHeight="true" outlineLevel="0" collapsed="false">
      <c r="A17" s="22"/>
      <c r="B17" s="23"/>
      <c r="C17" s="22"/>
      <c r="E17" s="16" t="s">
        <v>26</v>
      </c>
      <c r="I17" s="113" t="s">
        <v>27</v>
      </c>
      <c r="J17" s="16"/>
      <c r="L17" s="23"/>
    </row>
    <row r="18" customFormat="false" ht="6.95" hidden="false" customHeight="true" outlineLevel="0" collapsed="false">
      <c r="A18" s="22"/>
      <c r="B18" s="23"/>
      <c r="C18" s="22"/>
      <c r="I18" s="112"/>
      <c r="L18" s="23"/>
    </row>
    <row r="19" customFormat="false" ht="12" hidden="false" customHeight="true" outlineLevel="0" collapsed="false">
      <c r="A19" s="22"/>
      <c r="B19" s="23"/>
      <c r="C19" s="22"/>
      <c r="D19" s="15" t="s">
        <v>28</v>
      </c>
      <c r="I19" s="113" t="s">
        <v>25</v>
      </c>
      <c r="J19" s="17" t="str">
        <f aca="false">'Rekapitulace stavby'!AN13</f>
        <v>Vyplň údaj</v>
      </c>
      <c r="L19" s="23"/>
    </row>
    <row r="20" customFormat="false" ht="18" hidden="false" customHeight="true" outlineLevel="0" collapsed="false">
      <c r="A20" s="22"/>
      <c r="B20" s="23"/>
      <c r="C20" s="22"/>
      <c r="E20" s="115" t="str">
        <f aca="false">'Rekapitulace stavby'!E14</f>
        <v>Vyplň údaj</v>
      </c>
      <c r="F20" s="115"/>
      <c r="G20" s="115"/>
      <c r="H20" s="115"/>
      <c r="I20" s="113" t="s">
        <v>27</v>
      </c>
      <c r="J20" s="17" t="str">
        <f aca="false">'Rekapitulace stavby'!AN14</f>
        <v>Vyplň údaj</v>
      </c>
      <c r="L20" s="23"/>
    </row>
    <row r="21" customFormat="false" ht="6.95" hidden="false" customHeight="true" outlineLevel="0" collapsed="false">
      <c r="A21" s="22"/>
      <c r="B21" s="23"/>
      <c r="C21" s="22"/>
      <c r="I21" s="112"/>
      <c r="L21" s="23"/>
    </row>
    <row r="22" customFormat="false" ht="12" hidden="false" customHeight="true" outlineLevel="0" collapsed="false">
      <c r="A22" s="22"/>
      <c r="B22" s="23"/>
      <c r="C22" s="22"/>
      <c r="D22" s="15" t="s">
        <v>30</v>
      </c>
      <c r="I22" s="113" t="s">
        <v>25</v>
      </c>
      <c r="J22" s="16" t="s">
        <v>31</v>
      </c>
      <c r="L22" s="23"/>
    </row>
    <row r="23" customFormat="false" ht="18" hidden="false" customHeight="true" outlineLevel="0" collapsed="false">
      <c r="A23" s="22"/>
      <c r="B23" s="23"/>
      <c r="C23" s="22"/>
      <c r="E23" s="16" t="s">
        <v>32</v>
      </c>
      <c r="I23" s="113" t="s">
        <v>27</v>
      </c>
      <c r="J23" s="16" t="s">
        <v>33</v>
      </c>
      <c r="L23" s="23"/>
    </row>
    <row r="24" customFormat="false" ht="6.95" hidden="false" customHeight="true" outlineLevel="0" collapsed="false">
      <c r="A24" s="22"/>
      <c r="B24" s="23"/>
      <c r="C24" s="22"/>
      <c r="I24" s="112"/>
      <c r="L24" s="23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I25" s="113" t="s">
        <v>25</v>
      </c>
      <c r="J25" s="16" t="str">
        <f aca="false">IF('Rekapitulace stavby'!AN19="","",'Rekapitulace stavby'!AN19)</f>
        <v/>
      </c>
      <c r="L25" s="23"/>
    </row>
    <row r="26" customFormat="false" ht="18" hidden="false" customHeight="true" outlineLevel="0" collapsed="false">
      <c r="A26" s="22"/>
      <c r="B26" s="23"/>
      <c r="C26" s="22"/>
      <c r="E26" s="16" t="str">
        <f aca="false">IF('Rekapitulace stavby'!E20="","",'Rekapitulace stavby'!E20)</f>
        <v> </v>
      </c>
      <c r="I26" s="113" t="s">
        <v>27</v>
      </c>
      <c r="J26" s="16" t="str">
        <f aca="false">IF('Rekapitulace stavby'!AN20="","",'Rekapitulace stavby'!AN20)</f>
        <v/>
      </c>
      <c r="L26" s="23"/>
    </row>
    <row r="27" customFormat="false" ht="6.95" hidden="false" customHeight="true" outlineLevel="0" collapsed="false">
      <c r="A27" s="22"/>
      <c r="B27" s="23"/>
      <c r="C27" s="22"/>
      <c r="I27" s="112"/>
      <c r="L27" s="23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I28" s="112"/>
      <c r="L28" s="23"/>
    </row>
    <row r="29" s="116" customFormat="true" ht="255" hidden="false" customHeight="true" outlineLevel="0" collapsed="false">
      <c r="B29" s="117"/>
      <c r="E29" s="118" t="s">
        <v>112</v>
      </c>
      <c r="F29" s="118"/>
      <c r="G29" s="118"/>
      <c r="H29" s="118"/>
      <c r="I29" s="119"/>
      <c r="L29" s="117"/>
    </row>
    <row r="30" s="22" customFormat="true" ht="6.95" hidden="false" customHeight="true" outlineLevel="0" collapsed="false">
      <c r="B30" s="23"/>
      <c r="I30" s="112"/>
      <c r="L30" s="23"/>
    </row>
    <row r="31" customFormat="false" ht="6.95" hidden="false" customHeight="true" outlineLevel="0" collapsed="false">
      <c r="A31" s="22"/>
      <c r="B31" s="23"/>
      <c r="C31" s="22"/>
      <c r="D31" s="55"/>
      <c r="E31" s="55"/>
      <c r="F31" s="55"/>
      <c r="G31" s="55"/>
      <c r="H31" s="55"/>
      <c r="I31" s="120"/>
      <c r="J31" s="55"/>
      <c r="K31" s="55"/>
      <c r="L31" s="23"/>
    </row>
    <row r="32" customFormat="false" ht="25.45" hidden="false" customHeight="true" outlineLevel="0" collapsed="false">
      <c r="A32" s="22"/>
      <c r="B32" s="23"/>
      <c r="C32" s="22"/>
      <c r="D32" s="121" t="s">
        <v>39</v>
      </c>
      <c r="I32" s="112"/>
      <c r="J32" s="122" t="n">
        <f aca="false">ROUND(J122, 2)</f>
        <v>0</v>
      </c>
      <c r="L32" s="23"/>
    </row>
    <row r="33" customFormat="false" ht="6.95" hidden="false" customHeight="true" outlineLevel="0" collapsed="false">
      <c r="A33" s="22"/>
      <c r="B33" s="23"/>
      <c r="C33" s="22"/>
      <c r="D33" s="55"/>
      <c r="E33" s="55"/>
      <c r="F33" s="55"/>
      <c r="G33" s="55"/>
      <c r="H33" s="55"/>
      <c r="I33" s="120"/>
      <c r="J33" s="55"/>
      <c r="K33" s="55"/>
      <c r="L33" s="23"/>
    </row>
    <row r="34" customFormat="false" ht="14.4" hidden="false" customHeight="true" outlineLevel="0" collapsed="false">
      <c r="A34" s="22"/>
      <c r="B34" s="23"/>
      <c r="C34" s="22"/>
      <c r="F34" s="123" t="s">
        <v>41</v>
      </c>
      <c r="I34" s="124" t="s">
        <v>40</v>
      </c>
      <c r="J34" s="123" t="s">
        <v>42</v>
      </c>
      <c r="L34" s="23"/>
    </row>
    <row r="35" customFormat="false" ht="14.4" hidden="false" customHeight="true" outlineLevel="0" collapsed="false">
      <c r="A35" s="22"/>
      <c r="B35" s="23"/>
      <c r="C35" s="22"/>
      <c r="D35" s="125" t="s">
        <v>43</v>
      </c>
      <c r="E35" s="15" t="s">
        <v>44</v>
      </c>
      <c r="F35" s="126" t="n">
        <f aca="false">ROUND((SUM(BE122:BE136)),  2)</f>
        <v>0</v>
      </c>
      <c r="I35" s="127" t="n">
        <v>0.21</v>
      </c>
      <c r="J35" s="126" t="n">
        <f aca="false">ROUND(((SUM(BE122:BE136))*I35),  2)</f>
        <v>0</v>
      </c>
      <c r="L35" s="23"/>
    </row>
    <row r="36" customFormat="false" ht="14.4" hidden="false" customHeight="true" outlineLevel="0" collapsed="false">
      <c r="A36" s="22"/>
      <c r="B36" s="23"/>
      <c r="C36" s="22"/>
      <c r="E36" s="15" t="s">
        <v>45</v>
      </c>
      <c r="F36" s="126" t="n">
        <f aca="false">ROUND((SUM(BF122:BF136)),  2)</f>
        <v>0</v>
      </c>
      <c r="I36" s="127" t="n">
        <v>0.15</v>
      </c>
      <c r="J36" s="126" t="n">
        <f aca="false">ROUND(((SUM(BF122:BF136))*I36),  2)</f>
        <v>0</v>
      </c>
      <c r="L36" s="23"/>
    </row>
    <row r="37" customFormat="false" ht="14.4" hidden="true" customHeight="true" outlineLevel="0" collapsed="false">
      <c r="A37" s="22"/>
      <c r="B37" s="23"/>
      <c r="C37" s="22"/>
      <c r="E37" s="15" t="s">
        <v>46</v>
      </c>
      <c r="F37" s="126" t="n">
        <f aca="false">ROUND((SUM(BG122:BG136)),  2)</f>
        <v>0</v>
      </c>
      <c r="I37" s="127" t="n">
        <v>0.21</v>
      </c>
      <c r="J37" s="126" t="n">
        <f aca="false">0</f>
        <v>0</v>
      </c>
      <c r="L37" s="23"/>
    </row>
    <row r="38" customFormat="false" ht="14.4" hidden="true" customHeight="true" outlineLevel="0" collapsed="false">
      <c r="A38" s="22"/>
      <c r="B38" s="23"/>
      <c r="C38" s="22"/>
      <c r="E38" s="15" t="s">
        <v>47</v>
      </c>
      <c r="F38" s="126" t="n">
        <f aca="false">ROUND((SUM(BH122:BH136)),  2)</f>
        <v>0</v>
      </c>
      <c r="I38" s="127" t="n">
        <v>0.15</v>
      </c>
      <c r="J38" s="126" t="n">
        <f aca="false">0</f>
        <v>0</v>
      </c>
      <c r="L38" s="23"/>
    </row>
    <row r="39" customFormat="false" ht="14.4" hidden="true" customHeight="true" outlineLevel="0" collapsed="false">
      <c r="A39" s="22"/>
      <c r="B39" s="23"/>
      <c r="C39" s="22"/>
      <c r="E39" s="15" t="s">
        <v>48</v>
      </c>
      <c r="F39" s="126" t="n">
        <f aca="false">ROUND((SUM(BI122:BI136)),  2)</f>
        <v>0</v>
      </c>
      <c r="I39" s="127" t="n">
        <v>0</v>
      </c>
      <c r="J39" s="126" t="n">
        <f aca="false">0</f>
        <v>0</v>
      </c>
      <c r="L39" s="23"/>
    </row>
    <row r="40" customFormat="false" ht="6.95" hidden="false" customHeight="true" outlineLevel="0" collapsed="false">
      <c r="A40" s="22"/>
      <c r="B40" s="23"/>
      <c r="C40" s="22"/>
      <c r="I40" s="112"/>
      <c r="L40" s="23"/>
    </row>
    <row r="41" customFormat="false" ht="25.45" hidden="false" customHeight="true" outlineLevel="0" collapsed="false">
      <c r="A41" s="22"/>
      <c r="B41" s="23"/>
      <c r="C41" s="128"/>
      <c r="D41" s="129" t="s">
        <v>49</v>
      </c>
      <c r="E41" s="60"/>
      <c r="F41" s="60"/>
      <c r="G41" s="130" t="s">
        <v>50</v>
      </c>
      <c r="H41" s="131" t="s">
        <v>51</v>
      </c>
      <c r="I41" s="132"/>
      <c r="J41" s="133" t="n">
        <f aca="false">SUM(J32:J39)</f>
        <v>0</v>
      </c>
      <c r="K41" s="134"/>
      <c r="L41" s="23"/>
    </row>
    <row r="42" customFormat="false" ht="14.4" hidden="false" customHeight="true" outlineLevel="0" collapsed="false">
      <c r="A42" s="22"/>
      <c r="B42" s="23"/>
      <c r="I42" s="112"/>
      <c r="L42" s="23"/>
    </row>
    <row r="43" customFormat="false" ht="14.4" hidden="false" customHeight="true" outlineLevel="0" collapsed="false">
      <c r="B43" s="6"/>
      <c r="I43" s="0"/>
      <c r="L43" s="6"/>
    </row>
    <row r="44" customFormat="false" ht="14.4" hidden="false" customHeight="true" outlineLevel="0" collapsed="false">
      <c r="B44" s="6"/>
      <c r="I44" s="0"/>
      <c r="L44" s="6"/>
    </row>
    <row r="45" customFormat="false" ht="14.4" hidden="false" customHeight="true" outlineLevel="0" collapsed="false">
      <c r="B45" s="6"/>
      <c r="I45" s="0"/>
      <c r="L45" s="6"/>
    </row>
    <row r="46" customFormat="false" ht="14.4" hidden="false" customHeight="true" outlineLevel="0" collapsed="false">
      <c r="B46" s="6"/>
      <c r="I46" s="0"/>
      <c r="L46" s="6"/>
    </row>
    <row r="47" customFormat="false" ht="14.4" hidden="false" customHeight="true" outlineLevel="0" collapsed="false">
      <c r="B47" s="6"/>
      <c r="I47" s="0"/>
      <c r="L47" s="6"/>
    </row>
    <row r="48" customFormat="false" ht="14.4" hidden="false" customHeight="true" outlineLevel="0" collapsed="false">
      <c r="B48" s="6"/>
      <c r="I48" s="0"/>
      <c r="L48" s="6"/>
    </row>
    <row r="49" customFormat="false" ht="14.4" hidden="false" customHeight="true" outlineLevel="0" collapsed="false">
      <c r="B49" s="6"/>
      <c r="I49" s="0"/>
      <c r="L49" s="6"/>
    </row>
    <row r="50" s="22" customFormat="true" ht="14.4" hidden="false" customHeight="true" outlineLevel="0" collapsed="false">
      <c r="B50" s="23"/>
      <c r="D50" s="38" t="s">
        <v>52</v>
      </c>
      <c r="E50" s="39"/>
      <c r="F50" s="39"/>
      <c r="G50" s="38" t="s">
        <v>53</v>
      </c>
      <c r="H50" s="39"/>
      <c r="I50" s="135"/>
      <c r="J50" s="39"/>
      <c r="K50" s="39"/>
      <c r="L50" s="23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2" customFormat="true" ht="12.8" hidden="false" customHeight="false" outlineLevel="0" collapsed="false">
      <c r="B61" s="23"/>
      <c r="D61" s="40" t="s">
        <v>54</v>
      </c>
      <c r="E61" s="25"/>
      <c r="F61" s="136" t="s">
        <v>55</v>
      </c>
      <c r="G61" s="40" t="s">
        <v>54</v>
      </c>
      <c r="H61" s="25"/>
      <c r="I61" s="137"/>
      <c r="J61" s="138" t="s">
        <v>55</v>
      </c>
      <c r="K61" s="25"/>
      <c r="L61" s="23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2" customFormat="true" ht="12.8" hidden="false" customHeight="false" outlineLevel="0" collapsed="false">
      <c r="B65" s="23"/>
      <c r="D65" s="38" t="s">
        <v>56</v>
      </c>
      <c r="E65" s="39"/>
      <c r="F65" s="39"/>
      <c r="G65" s="38" t="s">
        <v>57</v>
      </c>
      <c r="H65" s="39"/>
      <c r="I65" s="135"/>
      <c r="J65" s="39"/>
      <c r="K65" s="39"/>
      <c r="L65" s="23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2" customFormat="true" ht="12.8" hidden="false" customHeight="false" outlineLevel="0" collapsed="false">
      <c r="B76" s="23"/>
      <c r="D76" s="40" t="s">
        <v>54</v>
      </c>
      <c r="E76" s="25"/>
      <c r="F76" s="136" t="s">
        <v>55</v>
      </c>
      <c r="G76" s="40" t="s">
        <v>54</v>
      </c>
      <c r="H76" s="25"/>
      <c r="I76" s="137"/>
      <c r="J76" s="138" t="s">
        <v>55</v>
      </c>
      <c r="K76" s="25"/>
      <c r="L76" s="23"/>
    </row>
    <row r="77" customFormat="false" ht="14.4" hidden="false" customHeight="true" outlineLevel="0" collapsed="false">
      <c r="A77" s="22"/>
      <c r="B77" s="41"/>
      <c r="C77" s="42"/>
      <c r="D77" s="42"/>
      <c r="E77" s="42"/>
      <c r="F77" s="42"/>
      <c r="G77" s="42"/>
      <c r="H77" s="42"/>
      <c r="I77" s="139"/>
      <c r="J77" s="42"/>
      <c r="K77" s="42"/>
      <c r="L77" s="23"/>
    </row>
    <row r="78" customFormat="false" ht="12.8" hidden="false" customHeight="false" outlineLevel="0" collapsed="false">
      <c r="I78" s="0"/>
    </row>
    <row r="81" s="22" customFormat="true" ht="6.95" hidden="false" customHeight="true" outlineLevel="0" collapsed="false">
      <c r="B81" s="43"/>
      <c r="C81" s="44"/>
      <c r="D81" s="44"/>
      <c r="E81" s="44"/>
      <c r="F81" s="44"/>
      <c r="G81" s="44"/>
      <c r="H81" s="44"/>
      <c r="I81" s="140"/>
      <c r="J81" s="44"/>
      <c r="K81" s="44"/>
      <c r="L81" s="23"/>
    </row>
    <row r="82" customFormat="false" ht="24.95" hidden="false" customHeight="true" outlineLevel="0" collapsed="false">
      <c r="A82" s="22"/>
      <c r="B82" s="23"/>
      <c r="C82" s="7" t="s">
        <v>113</v>
      </c>
      <c r="I82" s="112"/>
      <c r="L82" s="23"/>
    </row>
    <row r="83" customFormat="false" ht="6.95" hidden="false" customHeight="true" outlineLevel="0" collapsed="false">
      <c r="A83" s="22"/>
      <c r="B83" s="23"/>
      <c r="I83" s="112"/>
      <c r="L83" s="23"/>
    </row>
    <row r="84" customFormat="false" ht="12" hidden="false" customHeight="true" outlineLevel="0" collapsed="false">
      <c r="A84" s="22"/>
      <c r="B84" s="23"/>
      <c r="C84" s="15" t="s">
        <v>15</v>
      </c>
      <c r="I84" s="112"/>
      <c r="L84" s="23"/>
    </row>
    <row r="85" customFormat="false" ht="16.5" hidden="false" customHeight="true" outlineLevel="0" collapsed="false">
      <c r="A85" s="22"/>
      <c r="B85" s="23"/>
      <c r="E85" s="111" t="str">
        <f aca="false">E7</f>
        <v>NHB – Budova č.4 diagnostické centrum – oprava VZT (jednotky)</v>
      </c>
      <c r="F85" s="111"/>
      <c r="G85" s="111"/>
      <c r="H85" s="111"/>
      <c r="I85" s="112"/>
      <c r="L85" s="23"/>
    </row>
    <row r="86" customFormat="false" ht="12" hidden="false" customHeight="true" outlineLevel="0" collapsed="false">
      <c r="B86" s="6"/>
      <c r="C86" s="15" t="s">
        <v>108</v>
      </c>
      <c r="I86" s="0"/>
      <c r="L86" s="6"/>
    </row>
    <row r="87" s="22" customFormat="true" ht="16.5" hidden="false" customHeight="true" outlineLevel="0" collapsed="false">
      <c r="B87" s="23"/>
      <c r="E87" s="111" t="s">
        <v>109</v>
      </c>
      <c r="F87" s="111"/>
      <c r="G87" s="111"/>
      <c r="H87" s="111"/>
      <c r="I87" s="112"/>
      <c r="L87" s="23"/>
    </row>
    <row r="88" s="22" customFormat="true" ht="12" hidden="false" customHeight="true" outlineLevel="0" collapsed="false">
      <c r="B88" s="23"/>
      <c r="C88" s="15" t="s">
        <v>110</v>
      </c>
      <c r="E88" s="0"/>
      <c r="F88" s="0"/>
      <c r="G88" s="0"/>
      <c r="H88" s="0"/>
      <c r="I88" s="112"/>
      <c r="L88" s="23"/>
    </row>
    <row r="89" s="22" customFormat="true" ht="16.5" hidden="false" customHeight="true" outlineLevel="0" collapsed="false">
      <c r="B89" s="23"/>
      <c r="C89" s="0"/>
      <c r="E89" s="50" t="str">
        <f aca="false">E11</f>
        <v>VRN - Vedlejší a ostatní náklady</v>
      </c>
      <c r="F89" s="50"/>
      <c r="G89" s="50"/>
      <c r="H89" s="50"/>
      <c r="I89" s="112"/>
      <c r="L89" s="23"/>
    </row>
    <row r="90" customFormat="false" ht="6.95" hidden="false" customHeight="true" outlineLevel="0" collapsed="false">
      <c r="A90" s="22"/>
      <c r="B90" s="23"/>
      <c r="D90" s="22"/>
      <c r="I90" s="112"/>
      <c r="L90" s="23"/>
    </row>
    <row r="91" customFormat="false" ht="12" hidden="false" customHeight="true" outlineLevel="0" collapsed="false">
      <c r="A91" s="22"/>
      <c r="B91" s="23"/>
      <c r="C91" s="15" t="s">
        <v>20</v>
      </c>
      <c r="D91" s="22"/>
      <c r="F91" s="16" t="str">
        <f aca="false">F14</f>
        <v>Havlíčkův Brod, ul. Husova, areál nemocncie</v>
      </c>
      <c r="I91" s="113" t="s">
        <v>22</v>
      </c>
      <c r="J91" s="114" t="str">
        <f aca="false">IF(J14="","",J14)</f>
        <v>10. 5. 2019</v>
      </c>
      <c r="L91" s="23"/>
    </row>
    <row r="92" customFormat="false" ht="6.95" hidden="false" customHeight="true" outlineLevel="0" collapsed="false">
      <c r="A92" s="22"/>
      <c r="B92" s="23"/>
      <c r="D92" s="22"/>
      <c r="I92" s="112"/>
      <c r="L92" s="23"/>
    </row>
    <row r="93" customFormat="false" ht="43.05" hidden="false" customHeight="true" outlineLevel="0" collapsed="false">
      <c r="A93" s="22"/>
      <c r="B93" s="23"/>
      <c r="C93" s="15" t="s">
        <v>24</v>
      </c>
      <c r="D93" s="22"/>
      <c r="F93" s="16" t="str">
        <f aca="false">E17</f>
        <v>Nemocnice Havlíčkův Brod, příspěvková organizace</v>
      </c>
      <c r="I93" s="113" t="s">
        <v>30</v>
      </c>
      <c r="J93" s="20" t="str">
        <f aca="false">E23</f>
        <v>PROJEKT CENTRUM NOVA s.r.o.</v>
      </c>
      <c r="L93" s="23"/>
    </row>
    <row r="94" customFormat="false" ht="15.15" hidden="false" customHeight="true" outlineLevel="0" collapsed="false">
      <c r="A94" s="22"/>
      <c r="B94" s="23"/>
      <c r="C94" s="15" t="s">
        <v>28</v>
      </c>
      <c r="D94" s="22"/>
      <c r="F94" s="16" t="str">
        <f aca="false">IF(E20="","",E20)</f>
        <v>Vyplň údaj</v>
      </c>
      <c r="I94" s="113" t="s">
        <v>35</v>
      </c>
      <c r="J94" s="20" t="str">
        <f aca="false">E26</f>
        <v> </v>
      </c>
      <c r="L94" s="23"/>
    </row>
    <row r="95" customFormat="false" ht="10.3" hidden="false" customHeight="true" outlineLevel="0" collapsed="false">
      <c r="A95" s="22"/>
      <c r="B95" s="23"/>
      <c r="I95" s="112"/>
      <c r="L95" s="23"/>
    </row>
    <row r="96" customFormat="false" ht="29.3" hidden="false" customHeight="true" outlineLevel="0" collapsed="false">
      <c r="A96" s="22"/>
      <c r="B96" s="23"/>
      <c r="C96" s="141" t="s">
        <v>114</v>
      </c>
      <c r="D96" s="128"/>
      <c r="E96" s="128"/>
      <c r="F96" s="128"/>
      <c r="G96" s="128"/>
      <c r="H96" s="128"/>
      <c r="I96" s="142"/>
      <c r="J96" s="143" t="s">
        <v>115</v>
      </c>
      <c r="K96" s="128"/>
      <c r="L96" s="23"/>
    </row>
    <row r="97" customFormat="false" ht="10.3" hidden="false" customHeight="true" outlineLevel="0" collapsed="false">
      <c r="A97" s="22"/>
      <c r="B97" s="23"/>
      <c r="I97" s="112"/>
      <c r="L97" s="23"/>
    </row>
    <row r="98" customFormat="false" ht="22.8" hidden="false" customHeight="true" outlineLevel="0" collapsed="false">
      <c r="A98" s="22"/>
      <c r="B98" s="23"/>
      <c r="C98" s="144" t="s">
        <v>116</v>
      </c>
      <c r="I98" s="112"/>
      <c r="J98" s="122" t="n">
        <f aca="false">J122</f>
        <v>0</v>
      </c>
      <c r="L98" s="23"/>
      <c r="AU98" s="3" t="s">
        <v>117</v>
      </c>
    </row>
    <row r="99" s="145" customFormat="true" ht="24.95" hidden="false" customHeight="true" outlineLevel="0" collapsed="false">
      <c r="B99" s="146"/>
      <c r="D99" s="147" t="s">
        <v>118</v>
      </c>
      <c r="E99" s="148"/>
      <c r="F99" s="148"/>
      <c r="G99" s="148"/>
      <c r="H99" s="148"/>
      <c r="I99" s="149"/>
      <c r="J99" s="150" t="n">
        <f aca="false">J123</f>
        <v>0</v>
      </c>
      <c r="L99" s="146"/>
    </row>
    <row r="100" s="96" customFormat="true" ht="19.95" hidden="false" customHeight="true" outlineLevel="0" collapsed="false">
      <c r="B100" s="151"/>
      <c r="D100" s="152" t="s">
        <v>119</v>
      </c>
      <c r="E100" s="153"/>
      <c r="F100" s="153"/>
      <c r="G100" s="153"/>
      <c r="H100" s="153"/>
      <c r="I100" s="154"/>
      <c r="J100" s="155" t="n">
        <f aca="false">J124</f>
        <v>0</v>
      </c>
      <c r="L100" s="151"/>
    </row>
    <row r="101" s="22" customFormat="true" ht="21.85" hidden="false" customHeight="true" outlineLevel="0" collapsed="false">
      <c r="B101" s="23"/>
      <c r="I101" s="112"/>
      <c r="L101" s="23"/>
    </row>
    <row r="102" customFormat="false" ht="6.95" hidden="false" customHeight="true" outlineLevel="0" collapsed="false">
      <c r="A102" s="22"/>
      <c r="B102" s="41"/>
      <c r="C102" s="42"/>
      <c r="D102" s="42"/>
      <c r="E102" s="42"/>
      <c r="F102" s="42"/>
      <c r="G102" s="42"/>
      <c r="H102" s="42"/>
      <c r="I102" s="139"/>
      <c r="J102" s="42"/>
      <c r="K102" s="42"/>
      <c r="L102" s="23"/>
    </row>
    <row r="103" customFormat="false" ht="12.8" hidden="false" customHeight="false" outlineLevel="0" collapsed="false">
      <c r="I103" s="0"/>
    </row>
    <row r="106" s="22" customFormat="true" ht="6.95" hidden="false" customHeight="true" outlineLevel="0" collapsed="false">
      <c r="B106" s="43"/>
      <c r="C106" s="44"/>
      <c r="D106" s="44"/>
      <c r="E106" s="44"/>
      <c r="F106" s="44"/>
      <c r="G106" s="44"/>
      <c r="H106" s="44"/>
      <c r="I106" s="140"/>
      <c r="J106" s="44"/>
      <c r="K106" s="44"/>
      <c r="L106" s="23"/>
    </row>
    <row r="107" customFormat="false" ht="24.95" hidden="false" customHeight="true" outlineLevel="0" collapsed="false">
      <c r="A107" s="22"/>
      <c r="B107" s="23"/>
      <c r="C107" s="7" t="s">
        <v>120</v>
      </c>
      <c r="I107" s="112"/>
      <c r="L107" s="23"/>
    </row>
    <row r="108" customFormat="false" ht="6.95" hidden="false" customHeight="true" outlineLevel="0" collapsed="false">
      <c r="A108" s="22"/>
      <c r="B108" s="23"/>
      <c r="I108" s="112"/>
      <c r="L108" s="23"/>
    </row>
    <row r="109" customFormat="false" ht="12" hidden="false" customHeight="true" outlineLevel="0" collapsed="false">
      <c r="A109" s="22"/>
      <c r="B109" s="23"/>
      <c r="C109" s="15" t="s">
        <v>15</v>
      </c>
      <c r="I109" s="112"/>
      <c r="L109" s="23"/>
    </row>
    <row r="110" customFormat="false" ht="16.5" hidden="false" customHeight="true" outlineLevel="0" collapsed="false">
      <c r="A110" s="22"/>
      <c r="B110" s="23"/>
      <c r="E110" s="111" t="str">
        <f aca="false">E7</f>
        <v>NHB – Budova č.4 diagnostické centrum – oprava VZT (jednotky)</v>
      </c>
      <c r="F110" s="111"/>
      <c r="G110" s="111"/>
      <c r="H110" s="111"/>
      <c r="I110" s="112"/>
      <c r="L110" s="23"/>
    </row>
    <row r="111" customFormat="false" ht="12" hidden="false" customHeight="true" outlineLevel="0" collapsed="false">
      <c r="B111" s="6"/>
      <c r="C111" s="15" t="s">
        <v>108</v>
      </c>
      <c r="I111" s="0"/>
      <c r="L111" s="6"/>
    </row>
    <row r="112" s="22" customFormat="true" ht="16.5" hidden="false" customHeight="true" outlineLevel="0" collapsed="false">
      <c r="B112" s="23"/>
      <c r="E112" s="111" t="s">
        <v>109</v>
      </c>
      <c r="F112" s="111"/>
      <c r="G112" s="111"/>
      <c r="H112" s="111"/>
      <c r="I112" s="112"/>
      <c r="L112" s="23"/>
    </row>
    <row r="113" customFormat="false" ht="12" hidden="false" customHeight="true" outlineLevel="0" collapsed="false">
      <c r="A113" s="22"/>
      <c r="B113" s="23"/>
      <c r="C113" s="15" t="s">
        <v>110</v>
      </c>
      <c r="D113" s="22"/>
      <c r="I113" s="112"/>
      <c r="L113" s="23"/>
    </row>
    <row r="114" customFormat="false" ht="16.5" hidden="false" customHeight="true" outlineLevel="0" collapsed="false">
      <c r="A114" s="22"/>
      <c r="B114" s="23"/>
      <c r="D114" s="22"/>
      <c r="E114" s="50" t="str">
        <f aca="false">E11</f>
        <v>VRN - Vedlejší a ostatní náklady</v>
      </c>
      <c r="F114" s="50"/>
      <c r="G114" s="50"/>
      <c r="H114" s="50"/>
      <c r="I114" s="112"/>
      <c r="L114" s="23"/>
    </row>
    <row r="115" customFormat="false" ht="6.95" hidden="false" customHeight="true" outlineLevel="0" collapsed="false">
      <c r="A115" s="22"/>
      <c r="B115" s="23"/>
      <c r="D115" s="22"/>
      <c r="I115" s="112"/>
      <c r="L115" s="23"/>
    </row>
    <row r="116" customFormat="false" ht="12" hidden="false" customHeight="true" outlineLevel="0" collapsed="false">
      <c r="A116" s="22"/>
      <c r="B116" s="23"/>
      <c r="C116" s="15" t="s">
        <v>20</v>
      </c>
      <c r="D116" s="22"/>
      <c r="F116" s="16" t="str">
        <f aca="false">F14</f>
        <v>Havlíčkův Brod, ul. Husova, areál nemocncie</v>
      </c>
      <c r="I116" s="113" t="s">
        <v>22</v>
      </c>
      <c r="J116" s="114" t="str">
        <f aca="false">IF(J14="","",J14)</f>
        <v>10. 5. 2019</v>
      </c>
      <c r="L116" s="23"/>
    </row>
    <row r="117" customFormat="false" ht="6.95" hidden="false" customHeight="true" outlineLevel="0" collapsed="false">
      <c r="A117" s="22"/>
      <c r="B117" s="23"/>
      <c r="I117" s="112"/>
      <c r="L117" s="23"/>
    </row>
    <row r="118" customFormat="false" ht="43.05" hidden="false" customHeight="true" outlineLevel="0" collapsed="false">
      <c r="A118" s="22"/>
      <c r="B118" s="23"/>
      <c r="C118" s="15" t="s">
        <v>24</v>
      </c>
      <c r="D118" s="22"/>
      <c r="F118" s="16" t="str">
        <f aca="false">E17</f>
        <v>Nemocnice Havlíčkův Brod, příspěvková organizace</v>
      </c>
      <c r="I118" s="113" t="s">
        <v>30</v>
      </c>
      <c r="J118" s="20" t="str">
        <f aca="false">E23</f>
        <v>PROJEKT CENTRUM NOVA s.r.o.</v>
      </c>
      <c r="L118" s="23"/>
    </row>
    <row r="119" customFormat="false" ht="15.15" hidden="false" customHeight="true" outlineLevel="0" collapsed="false">
      <c r="A119" s="22"/>
      <c r="B119" s="23"/>
      <c r="C119" s="15" t="s">
        <v>28</v>
      </c>
      <c r="D119" s="22"/>
      <c r="F119" s="16" t="str">
        <f aca="false">IF(E20="","",E20)</f>
        <v>Vyplň údaj</v>
      </c>
      <c r="I119" s="113" t="s">
        <v>35</v>
      </c>
      <c r="J119" s="20" t="str">
        <f aca="false">E26</f>
        <v> </v>
      </c>
      <c r="L119" s="23"/>
    </row>
    <row r="120" customFormat="false" ht="10.3" hidden="false" customHeight="true" outlineLevel="0" collapsed="false">
      <c r="A120" s="22"/>
      <c r="B120" s="23"/>
      <c r="D120" s="22"/>
      <c r="I120" s="112"/>
      <c r="L120" s="23"/>
    </row>
    <row r="121" s="156" customFormat="true" ht="29.3" hidden="false" customHeight="true" outlineLevel="0" collapsed="false">
      <c r="B121" s="157"/>
      <c r="C121" s="158" t="s">
        <v>121</v>
      </c>
      <c r="D121" s="159" t="s">
        <v>64</v>
      </c>
      <c r="E121" s="159" t="s">
        <v>60</v>
      </c>
      <c r="F121" s="159" t="s">
        <v>61</v>
      </c>
      <c r="G121" s="159" t="s">
        <v>122</v>
      </c>
      <c r="H121" s="159" t="s">
        <v>123</v>
      </c>
      <c r="I121" s="160" t="s">
        <v>124</v>
      </c>
      <c r="J121" s="159" t="s">
        <v>115</v>
      </c>
      <c r="K121" s="161" t="s">
        <v>125</v>
      </c>
      <c r="L121" s="157"/>
      <c r="M121" s="65"/>
      <c r="N121" s="66" t="s">
        <v>43</v>
      </c>
      <c r="O121" s="66" t="s">
        <v>126</v>
      </c>
      <c r="P121" s="66" t="s">
        <v>127</v>
      </c>
      <c r="Q121" s="66" t="s">
        <v>128</v>
      </c>
      <c r="R121" s="66" t="s">
        <v>129</v>
      </c>
      <c r="S121" s="66" t="s">
        <v>130</v>
      </c>
      <c r="T121" s="67" t="s">
        <v>131</v>
      </c>
    </row>
    <row r="122" s="22" customFormat="true" ht="22.8" hidden="false" customHeight="true" outlineLevel="0" collapsed="false">
      <c r="B122" s="23"/>
      <c r="C122" s="71" t="s">
        <v>132</v>
      </c>
      <c r="I122" s="112"/>
      <c r="J122" s="162" t="n">
        <f aca="false">BK122</f>
        <v>0</v>
      </c>
      <c r="L122" s="23"/>
      <c r="M122" s="68"/>
      <c r="N122" s="55"/>
      <c r="O122" s="55"/>
      <c r="P122" s="163" t="n">
        <f aca="false">P123</f>
        <v>0</v>
      </c>
      <c r="Q122" s="55"/>
      <c r="R122" s="163" t="n">
        <f aca="false">R123</f>
        <v>0</v>
      </c>
      <c r="S122" s="55"/>
      <c r="T122" s="164" t="n">
        <f aca="false">T123</f>
        <v>0</v>
      </c>
      <c r="AT122" s="3" t="s">
        <v>78</v>
      </c>
      <c r="AU122" s="3" t="s">
        <v>117</v>
      </c>
      <c r="BK122" s="165" t="n">
        <f aca="false">BK123</f>
        <v>0</v>
      </c>
    </row>
    <row r="123" s="166" customFormat="true" ht="25.9" hidden="false" customHeight="true" outlineLevel="0" collapsed="false">
      <c r="B123" s="167"/>
      <c r="D123" s="168" t="s">
        <v>78</v>
      </c>
      <c r="E123" s="169" t="s">
        <v>133</v>
      </c>
      <c r="F123" s="169" t="s">
        <v>134</v>
      </c>
      <c r="I123" s="170"/>
      <c r="J123" s="171" t="n">
        <f aca="false">BK123</f>
        <v>0</v>
      </c>
      <c r="L123" s="167"/>
      <c r="M123" s="172"/>
      <c r="N123" s="173"/>
      <c r="O123" s="173"/>
      <c r="P123" s="174" t="n">
        <f aca="false">P124</f>
        <v>0</v>
      </c>
      <c r="Q123" s="173"/>
      <c r="R123" s="174" t="n">
        <f aca="false">R124</f>
        <v>0</v>
      </c>
      <c r="S123" s="173"/>
      <c r="T123" s="175" t="n">
        <f aca="false">T124</f>
        <v>0</v>
      </c>
      <c r="AR123" s="168" t="s">
        <v>135</v>
      </c>
      <c r="AT123" s="176" t="s">
        <v>78</v>
      </c>
      <c r="AU123" s="176" t="s">
        <v>79</v>
      </c>
      <c r="AY123" s="168" t="s">
        <v>136</v>
      </c>
      <c r="BK123" s="177" t="n">
        <f aca="false">BK124</f>
        <v>0</v>
      </c>
    </row>
    <row r="124" customFormat="false" ht="22.8" hidden="false" customHeight="true" outlineLevel="0" collapsed="false">
      <c r="A124" s="166"/>
      <c r="B124" s="167"/>
      <c r="C124" s="166"/>
      <c r="D124" s="168" t="s">
        <v>78</v>
      </c>
      <c r="E124" s="178" t="s">
        <v>137</v>
      </c>
      <c r="F124" s="178" t="s">
        <v>90</v>
      </c>
      <c r="I124" s="170"/>
      <c r="J124" s="179" t="n">
        <f aca="false">BK124</f>
        <v>0</v>
      </c>
      <c r="L124" s="167"/>
      <c r="M124" s="172"/>
      <c r="N124" s="173"/>
      <c r="O124" s="173"/>
      <c r="P124" s="174" t="n">
        <f aca="false">SUM(P125:P136)</f>
        <v>0</v>
      </c>
      <c r="Q124" s="173"/>
      <c r="R124" s="174" t="n">
        <f aca="false">SUM(R125:R136)</f>
        <v>0</v>
      </c>
      <c r="S124" s="173"/>
      <c r="T124" s="175" t="n">
        <f aca="false">SUM(T125:T136)</f>
        <v>0</v>
      </c>
      <c r="AR124" s="168" t="s">
        <v>135</v>
      </c>
      <c r="AT124" s="176" t="s">
        <v>78</v>
      </c>
      <c r="AU124" s="176" t="s">
        <v>86</v>
      </c>
      <c r="AY124" s="168" t="s">
        <v>136</v>
      </c>
      <c r="BK124" s="177" t="n">
        <f aca="false">SUM(BK125:BK136)</f>
        <v>0</v>
      </c>
    </row>
    <row r="125" s="22" customFormat="true" ht="16.5" hidden="false" customHeight="true" outlineLevel="0" collapsed="false">
      <c r="B125" s="180"/>
      <c r="C125" s="181" t="s">
        <v>86</v>
      </c>
      <c r="D125" s="181" t="s">
        <v>138</v>
      </c>
      <c r="E125" s="182" t="s">
        <v>139</v>
      </c>
      <c r="F125" s="183" t="s">
        <v>140</v>
      </c>
      <c r="G125" s="184" t="s">
        <v>141</v>
      </c>
      <c r="H125" s="185" t="n">
        <v>1</v>
      </c>
      <c r="I125" s="186"/>
      <c r="J125" s="187" t="n">
        <f aca="false">ROUND(I125*H125,2)</f>
        <v>0</v>
      </c>
      <c r="K125" s="183"/>
      <c r="L125" s="23"/>
      <c r="M125" s="188"/>
      <c r="N125" s="189" t="s">
        <v>44</v>
      </c>
      <c r="O125" s="57"/>
      <c r="P125" s="190" t="n">
        <f aca="false">O125*H125</f>
        <v>0</v>
      </c>
      <c r="Q125" s="190" t="n">
        <v>0</v>
      </c>
      <c r="R125" s="190" t="n">
        <f aca="false">Q125*H125</f>
        <v>0</v>
      </c>
      <c r="S125" s="190" t="n">
        <v>0</v>
      </c>
      <c r="T125" s="191" t="n">
        <f aca="false">S125*H125</f>
        <v>0</v>
      </c>
      <c r="AR125" s="192" t="s">
        <v>135</v>
      </c>
      <c r="AT125" s="192" t="s">
        <v>138</v>
      </c>
      <c r="AU125" s="192" t="s">
        <v>88</v>
      </c>
      <c r="AY125" s="3" t="s">
        <v>136</v>
      </c>
      <c r="BE125" s="193" t="n">
        <f aca="false">IF(N125="základní",J125,0)</f>
        <v>0</v>
      </c>
      <c r="BF125" s="193" t="n">
        <f aca="false">IF(N125="snížená",J125,0)</f>
        <v>0</v>
      </c>
      <c r="BG125" s="193" t="n">
        <f aca="false">IF(N125="zákl. přenesená",J125,0)</f>
        <v>0</v>
      </c>
      <c r="BH125" s="193" t="n">
        <f aca="false">IF(N125="sníž. přenesená",J125,0)</f>
        <v>0</v>
      </c>
      <c r="BI125" s="193" t="n">
        <f aca="false">IF(N125="nulová",J125,0)</f>
        <v>0</v>
      </c>
      <c r="BJ125" s="3" t="s">
        <v>86</v>
      </c>
      <c r="BK125" s="193" t="n">
        <f aca="false">ROUND(I125*H125,2)</f>
        <v>0</v>
      </c>
      <c r="BL125" s="3" t="s">
        <v>135</v>
      </c>
      <c r="BM125" s="192" t="s">
        <v>142</v>
      </c>
    </row>
    <row r="126" customFormat="false" ht="163.2" hidden="false" customHeight="true" outlineLevel="0" collapsed="false">
      <c r="A126" s="22"/>
      <c r="B126" s="23"/>
      <c r="D126" s="194" t="s">
        <v>143</v>
      </c>
      <c r="F126" s="195" t="s">
        <v>144</v>
      </c>
      <c r="I126" s="112"/>
      <c r="L126" s="23"/>
      <c r="M126" s="196"/>
      <c r="N126" s="57"/>
      <c r="O126" s="57"/>
      <c r="P126" s="57"/>
      <c r="Q126" s="57"/>
      <c r="R126" s="57"/>
      <c r="S126" s="57"/>
      <c r="T126" s="58"/>
      <c r="AT126" s="3" t="s">
        <v>143</v>
      </c>
      <c r="AU126" s="3" t="s">
        <v>88</v>
      </c>
    </row>
    <row r="127" customFormat="false" ht="54.6" hidden="false" customHeight="true" outlineLevel="0" collapsed="false">
      <c r="A127" s="22"/>
      <c r="B127" s="180"/>
      <c r="C127" s="181" t="s">
        <v>88</v>
      </c>
      <c r="D127" s="181" t="s">
        <v>138</v>
      </c>
      <c r="E127" s="182" t="s">
        <v>145</v>
      </c>
      <c r="F127" s="183" t="s">
        <v>146</v>
      </c>
      <c r="G127" s="184" t="s">
        <v>141</v>
      </c>
      <c r="H127" s="185" t="n">
        <v>1</v>
      </c>
      <c r="I127" s="186"/>
      <c r="J127" s="187" t="n">
        <f aca="false">ROUND(I127*H127,2)</f>
        <v>0</v>
      </c>
      <c r="K127" s="183"/>
      <c r="L127" s="23"/>
      <c r="M127" s="188"/>
      <c r="N127" s="189" t="s">
        <v>44</v>
      </c>
      <c r="O127" s="57"/>
      <c r="P127" s="190" t="n">
        <f aca="false">O127*H127</f>
        <v>0</v>
      </c>
      <c r="Q127" s="190" t="n">
        <v>0</v>
      </c>
      <c r="R127" s="190" t="n">
        <f aca="false">Q127*H127</f>
        <v>0</v>
      </c>
      <c r="S127" s="190" t="n">
        <v>0</v>
      </c>
      <c r="T127" s="191" t="n">
        <f aca="false">S127*H127</f>
        <v>0</v>
      </c>
      <c r="AR127" s="192" t="s">
        <v>135</v>
      </c>
      <c r="AT127" s="192" t="s">
        <v>138</v>
      </c>
      <c r="AU127" s="192" t="s">
        <v>88</v>
      </c>
      <c r="AY127" s="3" t="s">
        <v>136</v>
      </c>
      <c r="BE127" s="193" t="n">
        <f aca="false">IF(N127="základní",J127,0)</f>
        <v>0</v>
      </c>
      <c r="BF127" s="193" t="n">
        <f aca="false">IF(N127="snížená",J127,0)</f>
        <v>0</v>
      </c>
      <c r="BG127" s="193" t="n">
        <f aca="false">IF(N127="zákl. přenesená",J127,0)</f>
        <v>0</v>
      </c>
      <c r="BH127" s="193" t="n">
        <f aca="false">IF(N127="sníž. přenesená",J127,0)</f>
        <v>0</v>
      </c>
      <c r="BI127" s="193" t="n">
        <f aca="false">IF(N127="nulová",J127,0)</f>
        <v>0</v>
      </c>
      <c r="BJ127" s="3" t="s">
        <v>86</v>
      </c>
      <c r="BK127" s="193" t="n">
        <f aca="false">ROUND(I127*H127,2)</f>
        <v>0</v>
      </c>
      <c r="BL127" s="3" t="s">
        <v>135</v>
      </c>
      <c r="BM127" s="192" t="s">
        <v>147</v>
      </c>
    </row>
    <row r="128" customFormat="false" ht="71.4" hidden="false" customHeight="true" outlineLevel="0" collapsed="false">
      <c r="A128" s="22"/>
      <c r="B128" s="23"/>
      <c r="D128" s="194" t="s">
        <v>143</v>
      </c>
      <c r="F128" s="195" t="s">
        <v>148</v>
      </c>
      <c r="I128" s="112"/>
      <c r="L128" s="23"/>
      <c r="M128" s="196"/>
      <c r="N128" s="57"/>
      <c r="O128" s="57"/>
      <c r="P128" s="57"/>
      <c r="Q128" s="57"/>
      <c r="R128" s="57"/>
      <c r="S128" s="57"/>
      <c r="T128" s="58"/>
      <c r="AT128" s="3" t="s">
        <v>143</v>
      </c>
      <c r="AU128" s="3" t="s">
        <v>88</v>
      </c>
    </row>
    <row r="129" customFormat="false" ht="37.8" hidden="false" customHeight="true" outlineLevel="0" collapsed="false">
      <c r="A129" s="22"/>
      <c r="B129" s="180"/>
      <c r="C129" s="181" t="s">
        <v>149</v>
      </c>
      <c r="D129" s="181" t="s">
        <v>138</v>
      </c>
      <c r="E129" s="182" t="s">
        <v>150</v>
      </c>
      <c r="F129" s="183" t="s">
        <v>151</v>
      </c>
      <c r="G129" s="184" t="s">
        <v>141</v>
      </c>
      <c r="H129" s="185" t="n">
        <v>1</v>
      </c>
      <c r="I129" s="186"/>
      <c r="J129" s="187" t="n">
        <f aca="false">ROUND(I129*H129,2)</f>
        <v>0</v>
      </c>
      <c r="K129" s="183"/>
      <c r="L129" s="23"/>
      <c r="M129" s="188"/>
      <c r="N129" s="189" t="s">
        <v>44</v>
      </c>
      <c r="O129" s="57"/>
      <c r="P129" s="190" t="n">
        <f aca="false">O129*H129</f>
        <v>0</v>
      </c>
      <c r="Q129" s="190" t="n">
        <v>0</v>
      </c>
      <c r="R129" s="190" t="n">
        <f aca="false">Q129*H129</f>
        <v>0</v>
      </c>
      <c r="S129" s="190" t="n">
        <v>0</v>
      </c>
      <c r="T129" s="191" t="n">
        <f aca="false">S129*H129</f>
        <v>0</v>
      </c>
      <c r="AR129" s="192" t="s">
        <v>135</v>
      </c>
      <c r="AT129" s="192" t="s">
        <v>138</v>
      </c>
      <c r="AU129" s="192" t="s">
        <v>88</v>
      </c>
      <c r="AY129" s="3" t="s">
        <v>136</v>
      </c>
      <c r="BE129" s="193" t="n">
        <f aca="false">IF(N129="základní",J129,0)</f>
        <v>0</v>
      </c>
      <c r="BF129" s="193" t="n">
        <f aca="false">IF(N129="snížená",J129,0)</f>
        <v>0</v>
      </c>
      <c r="BG129" s="193" t="n">
        <f aca="false">IF(N129="zákl. přenesená",J129,0)</f>
        <v>0</v>
      </c>
      <c r="BH129" s="193" t="n">
        <f aca="false">IF(N129="sníž. přenesená",J129,0)</f>
        <v>0</v>
      </c>
      <c r="BI129" s="193" t="n">
        <f aca="false">IF(N129="nulová",J129,0)</f>
        <v>0</v>
      </c>
      <c r="BJ129" s="3" t="s">
        <v>86</v>
      </c>
      <c r="BK129" s="193" t="n">
        <f aca="false">ROUND(I129*H129,2)</f>
        <v>0</v>
      </c>
      <c r="BL129" s="3" t="s">
        <v>135</v>
      </c>
      <c r="BM129" s="192" t="s">
        <v>152</v>
      </c>
    </row>
    <row r="130" customFormat="false" ht="40.8" hidden="false" customHeight="true" outlineLevel="0" collapsed="false">
      <c r="A130" s="22"/>
      <c r="B130" s="23"/>
      <c r="D130" s="194" t="s">
        <v>143</v>
      </c>
      <c r="F130" s="195" t="s">
        <v>153</v>
      </c>
      <c r="I130" s="112"/>
      <c r="L130" s="23"/>
      <c r="M130" s="196"/>
      <c r="N130" s="57"/>
      <c r="O130" s="57"/>
      <c r="P130" s="57"/>
      <c r="Q130" s="57"/>
      <c r="R130" s="57"/>
      <c r="S130" s="57"/>
      <c r="T130" s="58"/>
      <c r="AT130" s="3" t="s">
        <v>143</v>
      </c>
      <c r="AU130" s="3" t="s">
        <v>88</v>
      </c>
    </row>
    <row r="131" customFormat="false" ht="24" hidden="false" customHeight="true" outlineLevel="0" collapsed="false">
      <c r="A131" s="22"/>
      <c r="B131" s="180"/>
      <c r="C131" s="181" t="s">
        <v>135</v>
      </c>
      <c r="D131" s="181" t="s">
        <v>138</v>
      </c>
      <c r="E131" s="182" t="s">
        <v>154</v>
      </c>
      <c r="F131" s="183" t="s">
        <v>155</v>
      </c>
      <c r="G131" s="184" t="s">
        <v>141</v>
      </c>
      <c r="H131" s="185" t="n">
        <v>1</v>
      </c>
      <c r="I131" s="186"/>
      <c r="J131" s="187" t="n">
        <f aca="false">ROUND(I131*H131,2)</f>
        <v>0</v>
      </c>
      <c r="K131" s="183"/>
      <c r="L131" s="23"/>
      <c r="M131" s="188"/>
      <c r="N131" s="189" t="s">
        <v>44</v>
      </c>
      <c r="O131" s="57"/>
      <c r="P131" s="190" t="n">
        <f aca="false">O131*H131</f>
        <v>0</v>
      </c>
      <c r="Q131" s="190" t="n">
        <v>0</v>
      </c>
      <c r="R131" s="190" t="n">
        <f aca="false">Q131*H131</f>
        <v>0</v>
      </c>
      <c r="S131" s="190" t="n">
        <v>0</v>
      </c>
      <c r="T131" s="191" t="n">
        <f aca="false">S131*H131</f>
        <v>0</v>
      </c>
      <c r="AR131" s="192" t="s">
        <v>135</v>
      </c>
      <c r="AT131" s="192" t="s">
        <v>138</v>
      </c>
      <c r="AU131" s="192" t="s">
        <v>88</v>
      </c>
      <c r="AY131" s="3" t="s">
        <v>136</v>
      </c>
      <c r="BE131" s="193" t="n">
        <f aca="false">IF(N131="základní",J131,0)</f>
        <v>0</v>
      </c>
      <c r="BF131" s="193" t="n">
        <f aca="false">IF(N131="snížená",J131,0)</f>
        <v>0</v>
      </c>
      <c r="BG131" s="193" t="n">
        <f aca="false">IF(N131="zákl. přenesená",J131,0)</f>
        <v>0</v>
      </c>
      <c r="BH131" s="193" t="n">
        <f aca="false">IF(N131="sníž. přenesená",J131,0)</f>
        <v>0</v>
      </c>
      <c r="BI131" s="193" t="n">
        <f aca="false">IF(N131="nulová",J131,0)</f>
        <v>0</v>
      </c>
      <c r="BJ131" s="3" t="s">
        <v>86</v>
      </c>
      <c r="BK131" s="193" t="n">
        <f aca="false">ROUND(I131*H131,2)</f>
        <v>0</v>
      </c>
      <c r="BL131" s="3" t="s">
        <v>135</v>
      </c>
      <c r="BM131" s="192" t="s">
        <v>156</v>
      </c>
    </row>
    <row r="132" customFormat="false" ht="69" hidden="false" customHeight="true" outlineLevel="0" collapsed="false">
      <c r="A132" s="22"/>
      <c r="B132" s="23"/>
      <c r="D132" s="194" t="s">
        <v>143</v>
      </c>
      <c r="F132" s="195" t="s">
        <v>157</v>
      </c>
      <c r="I132" s="112"/>
      <c r="L132" s="23"/>
      <c r="M132" s="196"/>
      <c r="N132" s="57"/>
      <c r="O132" s="57"/>
      <c r="P132" s="57"/>
      <c r="Q132" s="57"/>
      <c r="R132" s="57"/>
      <c r="S132" s="57"/>
      <c r="T132" s="58"/>
      <c r="AT132" s="3" t="s">
        <v>143</v>
      </c>
      <c r="AU132" s="3" t="s">
        <v>88</v>
      </c>
    </row>
    <row r="133" customFormat="false" ht="16.5" hidden="false" customHeight="true" outlineLevel="0" collapsed="false">
      <c r="A133" s="22"/>
      <c r="B133" s="180"/>
      <c r="C133" s="181" t="s">
        <v>158</v>
      </c>
      <c r="D133" s="181" t="s">
        <v>138</v>
      </c>
      <c r="E133" s="182" t="s">
        <v>159</v>
      </c>
      <c r="F133" s="183" t="s">
        <v>160</v>
      </c>
      <c r="G133" s="184" t="s">
        <v>141</v>
      </c>
      <c r="H133" s="185" t="n">
        <v>1</v>
      </c>
      <c r="I133" s="186"/>
      <c r="J133" s="187" t="n">
        <f aca="false">ROUND(I133*H133,2)</f>
        <v>0</v>
      </c>
      <c r="K133" s="183"/>
      <c r="L133" s="23"/>
      <c r="M133" s="188"/>
      <c r="N133" s="189" t="s">
        <v>44</v>
      </c>
      <c r="O133" s="57"/>
      <c r="P133" s="190" t="n">
        <f aca="false">O133*H133</f>
        <v>0</v>
      </c>
      <c r="Q133" s="190" t="n">
        <v>0</v>
      </c>
      <c r="R133" s="190" t="n">
        <f aca="false">Q133*H133</f>
        <v>0</v>
      </c>
      <c r="S133" s="190" t="n">
        <v>0</v>
      </c>
      <c r="T133" s="191" t="n">
        <f aca="false">S133*H133</f>
        <v>0</v>
      </c>
      <c r="AR133" s="192" t="s">
        <v>135</v>
      </c>
      <c r="AT133" s="192" t="s">
        <v>138</v>
      </c>
      <c r="AU133" s="192" t="s">
        <v>88</v>
      </c>
      <c r="AY133" s="3" t="s">
        <v>136</v>
      </c>
      <c r="BE133" s="193" t="n">
        <f aca="false">IF(N133="základní",J133,0)</f>
        <v>0</v>
      </c>
      <c r="BF133" s="193" t="n">
        <f aca="false">IF(N133="snížená",J133,0)</f>
        <v>0</v>
      </c>
      <c r="BG133" s="193" t="n">
        <f aca="false">IF(N133="zákl. přenesená",J133,0)</f>
        <v>0</v>
      </c>
      <c r="BH133" s="193" t="n">
        <f aca="false">IF(N133="sníž. přenesená",J133,0)</f>
        <v>0</v>
      </c>
      <c r="BI133" s="193" t="n">
        <f aca="false">IF(N133="nulová",J133,0)</f>
        <v>0</v>
      </c>
      <c r="BJ133" s="3" t="s">
        <v>86</v>
      </c>
      <c r="BK133" s="193" t="n">
        <f aca="false">ROUND(I133*H133,2)</f>
        <v>0</v>
      </c>
      <c r="BL133" s="3" t="s">
        <v>135</v>
      </c>
      <c r="BM133" s="192" t="s">
        <v>161</v>
      </c>
    </row>
    <row r="134" customFormat="false" ht="49.2" hidden="false" customHeight="true" outlineLevel="0" collapsed="false">
      <c r="A134" s="22"/>
      <c r="B134" s="23"/>
      <c r="D134" s="194" t="s">
        <v>143</v>
      </c>
      <c r="F134" s="195" t="s">
        <v>162</v>
      </c>
      <c r="I134" s="112"/>
      <c r="L134" s="23"/>
      <c r="M134" s="196"/>
      <c r="N134" s="57"/>
      <c r="O134" s="57"/>
      <c r="P134" s="57"/>
      <c r="Q134" s="57"/>
      <c r="R134" s="57"/>
      <c r="S134" s="57"/>
      <c r="T134" s="58"/>
      <c r="AT134" s="3" t="s">
        <v>143</v>
      </c>
      <c r="AU134" s="3" t="s">
        <v>88</v>
      </c>
    </row>
    <row r="135" customFormat="false" ht="24" hidden="false" customHeight="true" outlineLevel="0" collapsed="false">
      <c r="A135" s="22"/>
      <c r="B135" s="180"/>
      <c r="C135" s="181" t="s">
        <v>163</v>
      </c>
      <c r="D135" s="181" t="s">
        <v>138</v>
      </c>
      <c r="E135" s="182" t="s">
        <v>164</v>
      </c>
      <c r="F135" s="183" t="s">
        <v>165</v>
      </c>
      <c r="G135" s="184" t="s">
        <v>141</v>
      </c>
      <c r="H135" s="185" t="n">
        <v>1</v>
      </c>
      <c r="I135" s="186"/>
      <c r="J135" s="187" t="n">
        <f aca="false">ROUND(I135*H135,2)</f>
        <v>0</v>
      </c>
      <c r="K135" s="183"/>
      <c r="L135" s="23"/>
      <c r="M135" s="188"/>
      <c r="N135" s="189" t="s">
        <v>44</v>
      </c>
      <c r="O135" s="57"/>
      <c r="P135" s="190" t="n">
        <f aca="false">O135*H135</f>
        <v>0</v>
      </c>
      <c r="Q135" s="190" t="n">
        <v>0</v>
      </c>
      <c r="R135" s="190" t="n">
        <f aca="false">Q135*H135</f>
        <v>0</v>
      </c>
      <c r="S135" s="190" t="n">
        <v>0</v>
      </c>
      <c r="T135" s="191" t="n">
        <f aca="false">S135*H135</f>
        <v>0</v>
      </c>
      <c r="AR135" s="192" t="s">
        <v>135</v>
      </c>
      <c r="AT135" s="192" t="s">
        <v>138</v>
      </c>
      <c r="AU135" s="192" t="s">
        <v>88</v>
      </c>
      <c r="AY135" s="3" t="s">
        <v>136</v>
      </c>
      <c r="BE135" s="193" t="n">
        <f aca="false">IF(N135="základní",J135,0)</f>
        <v>0</v>
      </c>
      <c r="BF135" s="193" t="n">
        <f aca="false">IF(N135="snížená",J135,0)</f>
        <v>0</v>
      </c>
      <c r="BG135" s="193" t="n">
        <f aca="false">IF(N135="zákl. přenesená",J135,0)</f>
        <v>0</v>
      </c>
      <c r="BH135" s="193" t="n">
        <f aca="false">IF(N135="sníž. přenesená",J135,0)</f>
        <v>0</v>
      </c>
      <c r="BI135" s="193" t="n">
        <f aca="false">IF(N135="nulová",J135,0)</f>
        <v>0</v>
      </c>
      <c r="BJ135" s="3" t="s">
        <v>86</v>
      </c>
      <c r="BK135" s="193" t="n">
        <f aca="false">ROUND(I135*H135,2)</f>
        <v>0</v>
      </c>
      <c r="BL135" s="3" t="s">
        <v>135</v>
      </c>
      <c r="BM135" s="192" t="s">
        <v>166</v>
      </c>
    </row>
    <row r="136" customFormat="false" ht="73.2" hidden="false" customHeight="true" outlineLevel="0" collapsed="false">
      <c r="A136" s="22"/>
      <c r="B136" s="23"/>
      <c r="D136" s="194" t="s">
        <v>143</v>
      </c>
      <c r="F136" s="195" t="s">
        <v>167</v>
      </c>
      <c r="I136" s="112"/>
      <c r="L136" s="23"/>
      <c r="M136" s="197"/>
      <c r="N136" s="198"/>
      <c r="O136" s="198"/>
      <c r="P136" s="198"/>
      <c r="Q136" s="198"/>
      <c r="R136" s="198"/>
      <c r="S136" s="198"/>
      <c r="T136" s="199"/>
      <c r="AT136" s="3" t="s">
        <v>143</v>
      </c>
      <c r="AU136" s="3" t="s">
        <v>88</v>
      </c>
    </row>
    <row r="137" customFormat="false" ht="6.95" hidden="false" customHeight="true" outlineLevel="0" collapsed="false">
      <c r="A137" s="22"/>
      <c r="B137" s="41"/>
      <c r="C137" s="42"/>
      <c r="D137" s="42"/>
      <c r="E137" s="42"/>
      <c r="F137" s="42"/>
      <c r="G137" s="42"/>
      <c r="H137" s="42"/>
      <c r="I137" s="139"/>
      <c r="J137" s="42"/>
      <c r="K137" s="42"/>
      <c r="L137" s="23"/>
    </row>
  </sheetData>
  <autoFilter ref="C121:K136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89"/>
  <sheetViews>
    <sheetView windowProtection="false" showFormulas="false" showGridLines="false" showRowColHeaders="true" showZeros="true" rightToLeft="false" tabSelected="false" showOutlineSymbols="true" defaultGridColor="true" view="normal" topLeftCell="A190" colorId="64" zoomScale="65" zoomScaleNormal="65" zoomScalePageLayoutView="100" workbookViewId="0">
      <selection pane="topLeft" activeCell="F130" activeCellId="0" sqref="F130"/>
    </sheetView>
  </sheetViews>
  <sheetFormatPr defaultRowHeight="12.8"/>
  <cols>
    <col collapsed="false" hidden="false" max="1" min="1" style="0" width="7.95541401273885"/>
    <col collapsed="false" hidden="false" max="2" min="2" style="0" width="1.48407643312102"/>
    <col collapsed="false" hidden="false" max="3" min="3" style="0" width="3.91082802547771"/>
    <col collapsed="false" hidden="false" max="4" min="4" style="0" width="4.04458598726115"/>
    <col collapsed="false" hidden="false" max="5" min="5" style="0" width="16.5859872611465"/>
    <col collapsed="false" hidden="false" max="6" min="6" style="0" width="49.4777070063694"/>
    <col collapsed="false" hidden="false" max="7" min="7" style="0" width="6.73885350318471"/>
    <col collapsed="false" hidden="false" max="8" min="8" style="0" width="10.9235668789809"/>
    <col collapsed="false" hidden="false" max="9" min="9" style="108" width="19.5477707006369"/>
    <col collapsed="false" hidden="false" max="11" min="10" style="0" width="19.5477707006369"/>
    <col collapsed="false" hidden="false" max="12" min="12" style="0" width="9.03184713375796"/>
    <col collapsed="false" hidden="true" max="21" min="13" style="0" width="0"/>
    <col collapsed="false" hidden="false" max="22" min="22" style="0" width="11.8662420382166"/>
    <col collapsed="false" hidden="false" max="23" min="23" style="0" width="15.7770700636943"/>
    <col collapsed="false" hidden="false" max="24" min="24" style="0" width="11.8662420382166"/>
    <col collapsed="false" hidden="false" max="25" min="25" style="0" width="14.4267515923567"/>
    <col collapsed="false" hidden="false" max="26" min="26" style="0" width="10.515923566879"/>
    <col collapsed="false" hidden="false" max="27" min="27" style="0" width="14.4267515923567"/>
    <col collapsed="false" hidden="false" max="28" min="28" style="0" width="15.7770700636943"/>
    <col collapsed="false" hidden="false" max="29" min="29" style="0" width="10.515923566879"/>
    <col collapsed="false" hidden="false" max="30" min="30" style="0" width="14.4267515923567"/>
    <col collapsed="false" hidden="false" max="31" min="31" style="0" width="15.7770700636943"/>
    <col collapsed="false" hidden="false" max="43" min="32" style="0" width="8.08917197452229"/>
    <col collapsed="false" hidden="true" max="65" min="44" style="0" width="0"/>
    <col collapsed="false" hidden="false" max="1025" min="66" style="0" width="8.08917197452229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I2" s="0"/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99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9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107</v>
      </c>
      <c r="I4" s="0"/>
      <c r="L4" s="6"/>
      <c r="M4" s="110" t="s">
        <v>9</v>
      </c>
      <c r="AT4" s="3" t="s">
        <v>2</v>
      </c>
    </row>
    <row r="5" customFormat="false" ht="6.95" hidden="false" customHeight="true" outlineLevel="0" collapsed="false">
      <c r="B5" s="6"/>
      <c r="I5" s="0"/>
      <c r="L5" s="6"/>
    </row>
    <row r="6" customFormat="false" ht="12" hidden="false" customHeight="true" outlineLevel="0" collapsed="false">
      <c r="B6" s="6"/>
      <c r="D6" s="15" t="s">
        <v>15</v>
      </c>
      <c r="I6" s="0"/>
      <c r="L6" s="6"/>
    </row>
    <row r="7" customFormat="false" ht="16.5" hidden="false" customHeight="true" outlineLevel="0" collapsed="false">
      <c r="B7" s="6"/>
      <c r="E7" s="111" t="str">
        <f aca="false">'Rekapitulace stavby'!K6</f>
        <v>NHB – Budova č.4 diagnostické centrum – oprava VZT (jednotky)</v>
      </c>
      <c r="F7" s="111"/>
      <c r="G7" s="111"/>
      <c r="H7" s="111"/>
      <c r="I7" s="0"/>
      <c r="L7" s="6"/>
    </row>
    <row r="8" customFormat="false" ht="12" hidden="false" customHeight="true" outlineLevel="0" collapsed="false">
      <c r="B8" s="6"/>
      <c r="D8" s="15" t="s">
        <v>108</v>
      </c>
      <c r="I8" s="0"/>
      <c r="L8" s="6"/>
    </row>
    <row r="9" s="22" customFormat="true" ht="16.5" hidden="false" customHeight="true" outlineLevel="0" collapsed="false">
      <c r="B9" s="23"/>
      <c r="E9" s="111" t="s">
        <v>168</v>
      </c>
      <c r="F9" s="111"/>
      <c r="G9" s="111"/>
      <c r="H9" s="111"/>
      <c r="I9" s="112"/>
      <c r="L9" s="23"/>
    </row>
    <row r="10" s="22" customFormat="true" ht="12" hidden="false" customHeight="true" outlineLevel="0" collapsed="false">
      <c r="B10" s="23"/>
      <c r="D10" s="15" t="s">
        <v>110</v>
      </c>
      <c r="E10" s="0"/>
      <c r="F10" s="0"/>
      <c r="G10" s="0"/>
      <c r="H10" s="0"/>
      <c r="I10" s="112"/>
      <c r="L10" s="23"/>
    </row>
    <row r="11" s="22" customFormat="true" ht="36.95" hidden="false" customHeight="true" outlineLevel="0" collapsed="false">
      <c r="B11" s="23"/>
      <c r="D11" s="0"/>
      <c r="E11" s="50" t="s">
        <v>169</v>
      </c>
      <c r="F11" s="50"/>
      <c r="G11" s="50"/>
      <c r="H11" s="50"/>
      <c r="I11" s="112"/>
      <c r="L11" s="23"/>
    </row>
    <row r="12" s="22" customFormat="true" ht="12.8" hidden="false" customHeight="false" outlineLevel="0" collapsed="false">
      <c r="B12" s="23"/>
      <c r="D12" s="0"/>
      <c r="E12" s="0"/>
      <c r="F12" s="0"/>
      <c r="G12" s="0"/>
      <c r="H12" s="0"/>
      <c r="I12" s="112"/>
      <c r="L12" s="23"/>
    </row>
    <row r="13" s="22" customFormat="true" ht="12" hidden="false" customHeight="true" outlineLevel="0" collapsed="false">
      <c r="B13" s="23"/>
      <c r="D13" s="15" t="s">
        <v>17</v>
      </c>
      <c r="E13" s="0"/>
      <c r="F13" s="16" t="s">
        <v>18</v>
      </c>
      <c r="G13" s="0"/>
      <c r="H13" s="0"/>
      <c r="I13" s="113" t="s">
        <v>19</v>
      </c>
      <c r="J13" s="16"/>
      <c r="L13" s="23"/>
    </row>
    <row r="14" s="22" customFormat="true" ht="12" hidden="false" customHeight="true" outlineLevel="0" collapsed="false">
      <c r="B14" s="23"/>
      <c r="D14" s="15" t="s">
        <v>20</v>
      </c>
      <c r="E14" s="0"/>
      <c r="F14" s="16" t="s">
        <v>21</v>
      </c>
      <c r="G14" s="0"/>
      <c r="H14" s="0"/>
      <c r="I14" s="113" t="s">
        <v>22</v>
      </c>
      <c r="J14" s="114" t="str">
        <f aca="false">'Rekapitulace stavby'!AN8</f>
        <v>10. 5. 2019</v>
      </c>
      <c r="L14" s="23"/>
    </row>
    <row r="15" customFormat="false" ht="10.8" hidden="false" customHeight="true" outlineLevel="0" collapsed="false">
      <c r="A15" s="22"/>
      <c r="B15" s="23"/>
      <c r="C15" s="22"/>
      <c r="I15" s="112"/>
      <c r="L15" s="23"/>
    </row>
    <row r="16" customFormat="false" ht="12" hidden="false" customHeight="true" outlineLevel="0" collapsed="false">
      <c r="A16" s="22"/>
      <c r="B16" s="23"/>
      <c r="C16" s="22"/>
      <c r="D16" s="15" t="s">
        <v>24</v>
      </c>
      <c r="I16" s="113" t="s">
        <v>25</v>
      </c>
      <c r="J16" s="16"/>
      <c r="L16" s="23"/>
    </row>
    <row r="17" customFormat="false" ht="18" hidden="false" customHeight="true" outlineLevel="0" collapsed="false">
      <c r="A17" s="22"/>
      <c r="B17" s="23"/>
      <c r="C17" s="22"/>
      <c r="E17" s="16" t="s">
        <v>26</v>
      </c>
      <c r="I17" s="113" t="s">
        <v>27</v>
      </c>
      <c r="J17" s="16"/>
      <c r="L17" s="23"/>
    </row>
    <row r="18" customFormat="false" ht="6.95" hidden="false" customHeight="true" outlineLevel="0" collapsed="false">
      <c r="A18" s="22"/>
      <c r="B18" s="23"/>
      <c r="C18" s="22"/>
      <c r="I18" s="112"/>
      <c r="L18" s="23"/>
    </row>
    <row r="19" customFormat="false" ht="12" hidden="false" customHeight="true" outlineLevel="0" collapsed="false">
      <c r="A19" s="22"/>
      <c r="B19" s="23"/>
      <c r="C19" s="22"/>
      <c r="D19" s="15" t="s">
        <v>28</v>
      </c>
      <c r="I19" s="113" t="s">
        <v>25</v>
      </c>
      <c r="J19" s="17" t="str">
        <f aca="false">'Rekapitulace stavby'!AN13</f>
        <v>Vyplň údaj</v>
      </c>
      <c r="L19" s="23"/>
    </row>
    <row r="20" customFormat="false" ht="18" hidden="false" customHeight="true" outlineLevel="0" collapsed="false">
      <c r="A20" s="22"/>
      <c r="B20" s="23"/>
      <c r="C20" s="22"/>
      <c r="E20" s="115" t="str">
        <f aca="false">'Rekapitulace stavby'!E14</f>
        <v>Vyplň údaj</v>
      </c>
      <c r="F20" s="115"/>
      <c r="G20" s="115"/>
      <c r="H20" s="115"/>
      <c r="I20" s="113" t="s">
        <v>27</v>
      </c>
      <c r="J20" s="17" t="str">
        <f aca="false">'Rekapitulace stavby'!AN14</f>
        <v>Vyplň údaj</v>
      </c>
      <c r="L20" s="23"/>
    </row>
    <row r="21" customFormat="false" ht="6.95" hidden="false" customHeight="true" outlineLevel="0" collapsed="false">
      <c r="A21" s="22"/>
      <c r="B21" s="23"/>
      <c r="C21" s="22"/>
      <c r="I21" s="112"/>
      <c r="L21" s="23"/>
    </row>
    <row r="22" customFormat="false" ht="12" hidden="false" customHeight="true" outlineLevel="0" collapsed="false">
      <c r="A22" s="22"/>
      <c r="B22" s="23"/>
      <c r="C22" s="22"/>
      <c r="D22" s="15" t="s">
        <v>30</v>
      </c>
      <c r="I22" s="113" t="s">
        <v>25</v>
      </c>
      <c r="J22" s="16" t="s">
        <v>31</v>
      </c>
      <c r="L22" s="23"/>
    </row>
    <row r="23" customFormat="false" ht="18" hidden="false" customHeight="true" outlineLevel="0" collapsed="false">
      <c r="A23" s="22"/>
      <c r="B23" s="23"/>
      <c r="C23" s="22"/>
      <c r="E23" s="16" t="s">
        <v>32</v>
      </c>
      <c r="I23" s="113" t="s">
        <v>27</v>
      </c>
      <c r="J23" s="16" t="s">
        <v>33</v>
      </c>
      <c r="L23" s="23"/>
    </row>
    <row r="24" customFormat="false" ht="6.95" hidden="false" customHeight="true" outlineLevel="0" collapsed="false">
      <c r="A24" s="22"/>
      <c r="B24" s="23"/>
      <c r="C24" s="22"/>
      <c r="I24" s="112"/>
      <c r="L24" s="23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I25" s="113" t="s">
        <v>25</v>
      </c>
      <c r="J25" s="16" t="str">
        <f aca="false">IF('Rekapitulace stavby'!AN19="","",'Rekapitulace stavby'!AN19)</f>
        <v/>
      </c>
      <c r="L25" s="23"/>
    </row>
    <row r="26" customFormat="false" ht="18" hidden="false" customHeight="true" outlineLevel="0" collapsed="false">
      <c r="A26" s="22"/>
      <c r="B26" s="23"/>
      <c r="C26" s="22"/>
      <c r="E26" s="16" t="str">
        <f aca="false">IF('Rekapitulace stavby'!E20="","",'Rekapitulace stavby'!E20)</f>
        <v> </v>
      </c>
      <c r="I26" s="113" t="s">
        <v>27</v>
      </c>
      <c r="J26" s="16" t="str">
        <f aca="false">IF('Rekapitulace stavby'!AN20="","",'Rekapitulace stavby'!AN20)</f>
        <v/>
      </c>
      <c r="L26" s="23"/>
    </row>
    <row r="27" customFormat="false" ht="6.95" hidden="false" customHeight="true" outlineLevel="0" collapsed="false">
      <c r="A27" s="22"/>
      <c r="B27" s="23"/>
      <c r="C27" s="22"/>
      <c r="I27" s="112"/>
      <c r="L27" s="23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I28" s="112"/>
      <c r="L28" s="23"/>
    </row>
    <row r="29" s="116" customFormat="true" ht="344.25" hidden="false" customHeight="true" outlineLevel="0" collapsed="false">
      <c r="B29" s="117"/>
      <c r="E29" s="118" t="s">
        <v>170</v>
      </c>
      <c r="F29" s="118"/>
      <c r="G29" s="118"/>
      <c r="H29" s="118"/>
      <c r="I29" s="119"/>
      <c r="L29" s="117"/>
    </row>
    <row r="30" s="22" customFormat="true" ht="6.95" hidden="false" customHeight="true" outlineLevel="0" collapsed="false">
      <c r="B30" s="23"/>
      <c r="I30" s="112"/>
      <c r="L30" s="23"/>
    </row>
    <row r="31" customFormat="false" ht="6.95" hidden="false" customHeight="true" outlineLevel="0" collapsed="false">
      <c r="A31" s="22"/>
      <c r="B31" s="23"/>
      <c r="C31" s="22"/>
      <c r="D31" s="55"/>
      <c r="E31" s="55"/>
      <c r="F31" s="55"/>
      <c r="G31" s="55"/>
      <c r="H31" s="55"/>
      <c r="I31" s="120"/>
      <c r="J31" s="55"/>
      <c r="K31" s="55"/>
      <c r="L31" s="23"/>
    </row>
    <row r="32" customFormat="false" ht="25.45" hidden="false" customHeight="true" outlineLevel="0" collapsed="false">
      <c r="A32" s="22"/>
      <c r="B32" s="23"/>
      <c r="C32" s="22"/>
      <c r="D32" s="121" t="s">
        <v>39</v>
      </c>
      <c r="I32" s="112"/>
      <c r="J32" s="122" t="n">
        <f aca="false">ROUND(J126, 2)</f>
        <v>0</v>
      </c>
      <c r="L32" s="23"/>
    </row>
    <row r="33" customFormat="false" ht="6.95" hidden="false" customHeight="true" outlineLevel="0" collapsed="false">
      <c r="A33" s="22"/>
      <c r="B33" s="23"/>
      <c r="C33" s="22"/>
      <c r="D33" s="55"/>
      <c r="E33" s="55"/>
      <c r="F33" s="55"/>
      <c r="G33" s="55"/>
      <c r="H33" s="55"/>
      <c r="I33" s="120"/>
      <c r="J33" s="55"/>
      <c r="K33" s="55"/>
      <c r="L33" s="23"/>
    </row>
    <row r="34" customFormat="false" ht="14.4" hidden="false" customHeight="true" outlineLevel="0" collapsed="false">
      <c r="A34" s="22"/>
      <c r="B34" s="23"/>
      <c r="C34" s="22"/>
      <c r="F34" s="123" t="s">
        <v>41</v>
      </c>
      <c r="I34" s="124" t="s">
        <v>40</v>
      </c>
      <c r="J34" s="123" t="s">
        <v>42</v>
      </c>
      <c r="L34" s="23"/>
    </row>
    <row r="35" customFormat="false" ht="14.4" hidden="false" customHeight="true" outlineLevel="0" collapsed="false">
      <c r="A35" s="22"/>
      <c r="B35" s="23"/>
      <c r="C35" s="22"/>
      <c r="D35" s="125" t="s">
        <v>43</v>
      </c>
      <c r="E35" s="15" t="s">
        <v>44</v>
      </c>
      <c r="F35" s="126" t="n">
        <f aca="false">ROUND((SUM(BE126:BE188)),  2)</f>
        <v>0</v>
      </c>
      <c r="I35" s="127" t="n">
        <v>0.21</v>
      </c>
      <c r="J35" s="126" t="n">
        <f aca="false">ROUND(((SUM(BE126:BE188))*I35),  2)</f>
        <v>0</v>
      </c>
      <c r="L35" s="23"/>
    </row>
    <row r="36" customFormat="false" ht="14.4" hidden="false" customHeight="true" outlineLevel="0" collapsed="false">
      <c r="A36" s="22"/>
      <c r="B36" s="23"/>
      <c r="C36" s="22"/>
      <c r="E36" s="15" t="s">
        <v>45</v>
      </c>
      <c r="F36" s="126" t="n">
        <f aca="false">ROUND((SUM(BF126:BF188)),  2)</f>
        <v>0</v>
      </c>
      <c r="I36" s="127" t="n">
        <v>0.15</v>
      </c>
      <c r="J36" s="126" t="n">
        <f aca="false">ROUND(((SUM(BF126:BF188))*I36),  2)</f>
        <v>0</v>
      </c>
      <c r="L36" s="23"/>
    </row>
    <row r="37" customFormat="false" ht="14.4" hidden="true" customHeight="true" outlineLevel="0" collapsed="false">
      <c r="A37" s="22"/>
      <c r="B37" s="23"/>
      <c r="C37" s="22"/>
      <c r="E37" s="15" t="s">
        <v>46</v>
      </c>
      <c r="F37" s="126" t="n">
        <f aca="false">ROUND((SUM(BG126:BG188)),  2)</f>
        <v>0</v>
      </c>
      <c r="I37" s="127" t="n">
        <v>0.21</v>
      </c>
      <c r="J37" s="126" t="n">
        <f aca="false">0</f>
        <v>0</v>
      </c>
      <c r="L37" s="23"/>
    </row>
    <row r="38" customFormat="false" ht="14.4" hidden="true" customHeight="true" outlineLevel="0" collapsed="false">
      <c r="A38" s="22"/>
      <c r="B38" s="23"/>
      <c r="C38" s="22"/>
      <c r="E38" s="15" t="s">
        <v>47</v>
      </c>
      <c r="F38" s="126" t="n">
        <f aca="false">ROUND((SUM(BH126:BH188)),  2)</f>
        <v>0</v>
      </c>
      <c r="I38" s="127" t="n">
        <v>0.15</v>
      </c>
      <c r="J38" s="126" t="n">
        <f aca="false">0</f>
        <v>0</v>
      </c>
      <c r="L38" s="23"/>
    </row>
    <row r="39" customFormat="false" ht="14.4" hidden="true" customHeight="true" outlineLevel="0" collapsed="false">
      <c r="A39" s="22"/>
      <c r="B39" s="23"/>
      <c r="C39" s="22"/>
      <c r="E39" s="15" t="s">
        <v>48</v>
      </c>
      <c r="F39" s="126" t="n">
        <f aca="false">ROUND((SUM(BI126:BI188)),  2)</f>
        <v>0</v>
      </c>
      <c r="I39" s="127" t="n">
        <v>0</v>
      </c>
      <c r="J39" s="126" t="n">
        <f aca="false">0</f>
        <v>0</v>
      </c>
      <c r="L39" s="23"/>
    </row>
    <row r="40" customFormat="false" ht="6.95" hidden="false" customHeight="true" outlineLevel="0" collapsed="false">
      <c r="A40" s="22"/>
      <c r="B40" s="23"/>
      <c r="C40" s="22"/>
      <c r="I40" s="112"/>
      <c r="L40" s="23"/>
    </row>
    <row r="41" customFormat="false" ht="25.45" hidden="false" customHeight="true" outlineLevel="0" collapsed="false">
      <c r="A41" s="22"/>
      <c r="B41" s="23"/>
      <c r="C41" s="128"/>
      <c r="D41" s="129" t="s">
        <v>49</v>
      </c>
      <c r="E41" s="60"/>
      <c r="F41" s="60"/>
      <c r="G41" s="130" t="s">
        <v>50</v>
      </c>
      <c r="H41" s="131" t="s">
        <v>51</v>
      </c>
      <c r="I41" s="132"/>
      <c r="J41" s="133" t="n">
        <f aca="false">SUM(J32:J39)</f>
        <v>0</v>
      </c>
      <c r="K41" s="134"/>
      <c r="L41" s="23"/>
    </row>
    <row r="42" customFormat="false" ht="14.4" hidden="false" customHeight="true" outlineLevel="0" collapsed="false">
      <c r="A42" s="22"/>
      <c r="B42" s="23"/>
      <c r="I42" s="112"/>
      <c r="L42" s="23"/>
    </row>
    <row r="43" customFormat="false" ht="14.4" hidden="false" customHeight="true" outlineLevel="0" collapsed="false">
      <c r="B43" s="6"/>
      <c r="I43" s="0"/>
      <c r="L43" s="6"/>
    </row>
    <row r="44" customFormat="false" ht="14.4" hidden="false" customHeight="true" outlineLevel="0" collapsed="false">
      <c r="B44" s="6"/>
      <c r="I44" s="0"/>
      <c r="L44" s="6"/>
    </row>
    <row r="45" customFormat="false" ht="14.4" hidden="false" customHeight="true" outlineLevel="0" collapsed="false">
      <c r="B45" s="6"/>
      <c r="I45" s="0"/>
      <c r="L45" s="6"/>
    </row>
    <row r="46" customFormat="false" ht="14.4" hidden="false" customHeight="true" outlineLevel="0" collapsed="false">
      <c r="B46" s="6"/>
      <c r="I46" s="0"/>
      <c r="L46" s="6"/>
    </row>
    <row r="47" customFormat="false" ht="14.4" hidden="false" customHeight="true" outlineLevel="0" collapsed="false">
      <c r="B47" s="6"/>
      <c r="I47" s="0"/>
      <c r="L47" s="6"/>
    </row>
    <row r="48" customFormat="false" ht="14.4" hidden="false" customHeight="true" outlineLevel="0" collapsed="false">
      <c r="B48" s="6"/>
      <c r="I48" s="0"/>
      <c r="L48" s="6"/>
    </row>
    <row r="49" customFormat="false" ht="14.4" hidden="false" customHeight="true" outlineLevel="0" collapsed="false">
      <c r="B49" s="6"/>
      <c r="I49" s="0"/>
      <c r="L49" s="6"/>
    </row>
    <row r="50" s="22" customFormat="true" ht="14.4" hidden="false" customHeight="true" outlineLevel="0" collapsed="false">
      <c r="B50" s="23"/>
      <c r="D50" s="38" t="s">
        <v>52</v>
      </c>
      <c r="E50" s="39"/>
      <c r="F50" s="39"/>
      <c r="G50" s="38" t="s">
        <v>53</v>
      </c>
      <c r="H50" s="39"/>
      <c r="I50" s="135"/>
      <c r="J50" s="39"/>
      <c r="K50" s="39"/>
      <c r="L50" s="23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2" customFormat="true" ht="12.8" hidden="false" customHeight="false" outlineLevel="0" collapsed="false">
      <c r="B61" s="23"/>
      <c r="D61" s="40" t="s">
        <v>54</v>
      </c>
      <c r="E61" s="25"/>
      <c r="F61" s="136" t="s">
        <v>55</v>
      </c>
      <c r="G61" s="40" t="s">
        <v>54</v>
      </c>
      <c r="H61" s="25"/>
      <c r="I61" s="137"/>
      <c r="J61" s="138" t="s">
        <v>55</v>
      </c>
      <c r="K61" s="25"/>
      <c r="L61" s="23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2" customFormat="true" ht="12.8" hidden="false" customHeight="false" outlineLevel="0" collapsed="false">
      <c r="B65" s="23"/>
      <c r="D65" s="38" t="s">
        <v>56</v>
      </c>
      <c r="E65" s="39"/>
      <c r="F65" s="39"/>
      <c r="G65" s="38" t="s">
        <v>57</v>
      </c>
      <c r="H65" s="39"/>
      <c r="I65" s="135"/>
      <c r="J65" s="39"/>
      <c r="K65" s="39"/>
      <c r="L65" s="23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2" customFormat="true" ht="12.8" hidden="false" customHeight="false" outlineLevel="0" collapsed="false">
      <c r="B76" s="23"/>
      <c r="D76" s="40" t="s">
        <v>54</v>
      </c>
      <c r="E76" s="25"/>
      <c r="F76" s="136" t="s">
        <v>55</v>
      </c>
      <c r="G76" s="40" t="s">
        <v>54</v>
      </c>
      <c r="H76" s="25"/>
      <c r="I76" s="137"/>
      <c r="J76" s="138" t="s">
        <v>55</v>
      </c>
      <c r="K76" s="25"/>
      <c r="L76" s="23"/>
    </row>
    <row r="77" customFormat="false" ht="14.4" hidden="false" customHeight="true" outlineLevel="0" collapsed="false">
      <c r="A77" s="22"/>
      <c r="B77" s="41"/>
      <c r="C77" s="42"/>
      <c r="D77" s="42"/>
      <c r="E77" s="42"/>
      <c r="F77" s="42"/>
      <c r="G77" s="42"/>
      <c r="H77" s="42"/>
      <c r="I77" s="139"/>
      <c r="J77" s="42"/>
      <c r="K77" s="42"/>
      <c r="L77" s="23"/>
    </row>
    <row r="78" customFormat="false" ht="12.8" hidden="false" customHeight="false" outlineLevel="0" collapsed="false">
      <c r="I78" s="0"/>
    </row>
    <row r="81" s="22" customFormat="true" ht="6.95" hidden="false" customHeight="true" outlineLevel="0" collapsed="false">
      <c r="B81" s="43"/>
      <c r="C81" s="44"/>
      <c r="D81" s="44"/>
      <c r="E81" s="44"/>
      <c r="F81" s="44"/>
      <c r="G81" s="44"/>
      <c r="H81" s="44"/>
      <c r="I81" s="140"/>
      <c r="J81" s="44"/>
      <c r="K81" s="44"/>
      <c r="L81" s="23"/>
    </row>
    <row r="82" customFormat="false" ht="24.95" hidden="false" customHeight="true" outlineLevel="0" collapsed="false">
      <c r="A82" s="22"/>
      <c r="B82" s="23"/>
      <c r="C82" s="7" t="s">
        <v>113</v>
      </c>
      <c r="I82" s="112"/>
      <c r="L82" s="23"/>
    </row>
    <row r="83" customFormat="false" ht="6.95" hidden="false" customHeight="true" outlineLevel="0" collapsed="false">
      <c r="A83" s="22"/>
      <c r="B83" s="23"/>
      <c r="I83" s="112"/>
      <c r="L83" s="23"/>
    </row>
    <row r="84" customFormat="false" ht="12" hidden="false" customHeight="true" outlineLevel="0" collapsed="false">
      <c r="A84" s="22"/>
      <c r="B84" s="23"/>
      <c r="C84" s="15" t="s">
        <v>15</v>
      </c>
      <c r="I84" s="112"/>
      <c r="L84" s="23"/>
    </row>
    <row r="85" customFormat="false" ht="16.5" hidden="false" customHeight="true" outlineLevel="0" collapsed="false">
      <c r="A85" s="22"/>
      <c r="B85" s="23"/>
      <c r="E85" s="111" t="str">
        <f aca="false">E7</f>
        <v>NHB – Budova č.4 diagnostické centrum – oprava VZT (jednotky)</v>
      </c>
      <c r="F85" s="111"/>
      <c r="G85" s="111"/>
      <c r="H85" s="111"/>
      <c r="I85" s="112"/>
      <c r="L85" s="23"/>
    </row>
    <row r="86" customFormat="false" ht="12" hidden="false" customHeight="true" outlineLevel="0" collapsed="false">
      <c r="B86" s="6"/>
      <c r="C86" s="15" t="s">
        <v>108</v>
      </c>
      <c r="I86" s="0"/>
      <c r="L86" s="6"/>
    </row>
    <row r="87" s="22" customFormat="true" ht="16.5" hidden="false" customHeight="true" outlineLevel="0" collapsed="false">
      <c r="B87" s="23"/>
      <c r="E87" s="111" t="s">
        <v>168</v>
      </c>
      <c r="F87" s="111"/>
      <c r="G87" s="111"/>
      <c r="H87" s="111"/>
      <c r="I87" s="112"/>
      <c r="L87" s="23"/>
    </row>
    <row r="88" s="22" customFormat="true" ht="12" hidden="false" customHeight="true" outlineLevel="0" collapsed="false">
      <c r="B88" s="23"/>
      <c r="C88" s="15" t="s">
        <v>110</v>
      </c>
      <c r="E88" s="0"/>
      <c r="F88" s="0"/>
      <c r="G88" s="0"/>
      <c r="H88" s="0"/>
      <c r="I88" s="112"/>
      <c r="L88" s="23"/>
    </row>
    <row r="89" s="22" customFormat="true" ht="16.5" hidden="false" customHeight="true" outlineLevel="0" collapsed="false">
      <c r="B89" s="23"/>
      <c r="C89" s="0"/>
      <c r="E89" s="50" t="str">
        <f aca="false">E11</f>
        <v>A - Zařízení pro vytápění a ochlazování staveb</v>
      </c>
      <c r="F89" s="50"/>
      <c r="G89" s="50"/>
      <c r="H89" s="50"/>
      <c r="I89" s="112"/>
      <c r="L89" s="23"/>
    </row>
    <row r="90" customFormat="false" ht="6.95" hidden="false" customHeight="true" outlineLevel="0" collapsed="false">
      <c r="A90" s="22"/>
      <c r="B90" s="23"/>
      <c r="D90" s="22"/>
      <c r="I90" s="112"/>
      <c r="L90" s="23"/>
    </row>
    <row r="91" customFormat="false" ht="12" hidden="false" customHeight="true" outlineLevel="0" collapsed="false">
      <c r="A91" s="22"/>
      <c r="B91" s="23"/>
      <c r="C91" s="15" t="s">
        <v>20</v>
      </c>
      <c r="D91" s="22"/>
      <c r="F91" s="16" t="str">
        <f aca="false">F14</f>
        <v>Havlíčkův Brod, ul. Husova, areál nemocncie</v>
      </c>
      <c r="I91" s="113" t="s">
        <v>22</v>
      </c>
      <c r="J91" s="114" t="str">
        <f aca="false">IF(J14="","",J14)</f>
        <v>10. 5. 2019</v>
      </c>
      <c r="L91" s="23"/>
    </row>
    <row r="92" customFormat="false" ht="6.95" hidden="false" customHeight="true" outlineLevel="0" collapsed="false">
      <c r="A92" s="22"/>
      <c r="B92" s="23"/>
      <c r="D92" s="22"/>
      <c r="I92" s="112"/>
      <c r="L92" s="23"/>
    </row>
    <row r="93" customFormat="false" ht="43.05" hidden="false" customHeight="true" outlineLevel="0" collapsed="false">
      <c r="A93" s="22"/>
      <c r="B93" s="23"/>
      <c r="C93" s="15" t="s">
        <v>24</v>
      </c>
      <c r="D93" s="22"/>
      <c r="F93" s="16" t="str">
        <f aca="false">E17</f>
        <v>Nemocnice Havlíčkův Brod, příspěvková organizace</v>
      </c>
      <c r="I93" s="113" t="s">
        <v>30</v>
      </c>
      <c r="J93" s="20" t="str">
        <f aca="false">E23</f>
        <v>PROJEKT CENTRUM NOVA s.r.o.</v>
      </c>
      <c r="L93" s="23"/>
    </row>
    <row r="94" customFormat="false" ht="15.15" hidden="false" customHeight="true" outlineLevel="0" collapsed="false">
      <c r="A94" s="22"/>
      <c r="B94" s="23"/>
      <c r="C94" s="15" t="s">
        <v>28</v>
      </c>
      <c r="D94" s="22"/>
      <c r="F94" s="16" t="str">
        <f aca="false">IF(E20="","",E20)</f>
        <v>Vyplň údaj</v>
      </c>
      <c r="I94" s="113" t="s">
        <v>35</v>
      </c>
      <c r="J94" s="20" t="str">
        <f aca="false">E26</f>
        <v> </v>
      </c>
      <c r="L94" s="23"/>
    </row>
    <row r="95" customFormat="false" ht="10.3" hidden="false" customHeight="true" outlineLevel="0" collapsed="false">
      <c r="A95" s="22"/>
      <c r="B95" s="23"/>
      <c r="I95" s="112"/>
      <c r="L95" s="23"/>
    </row>
    <row r="96" customFormat="false" ht="29.3" hidden="false" customHeight="true" outlineLevel="0" collapsed="false">
      <c r="A96" s="22"/>
      <c r="B96" s="23"/>
      <c r="C96" s="141" t="s">
        <v>114</v>
      </c>
      <c r="D96" s="128"/>
      <c r="E96" s="128"/>
      <c r="F96" s="128"/>
      <c r="G96" s="128"/>
      <c r="H96" s="128"/>
      <c r="I96" s="142"/>
      <c r="J96" s="143" t="s">
        <v>115</v>
      </c>
      <c r="K96" s="128"/>
      <c r="L96" s="23"/>
    </row>
    <row r="97" customFormat="false" ht="10.3" hidden="false" customHeight="true" outlineLevel="0" collapsed="false">
      <c r="A97" s="22"/>
      <c r="B97" s="23"/>
      <c r="I97" s="112"/>
      <c r="L97" s="23"/>
    </row>
    <row r="98" customFormat="false" ht="22.8" hidden="false" customHeight="true" outlineLevel="0" collapsed="false">
      <c r="A98" s="22"/>
      <c r="B98" s="23"/>
      <c r="C98" s="144" t="s">
        <v>116</v>
      </c>
      <c r="I98" s="112"/>
      <c r="J98" s="122" t="n">
        <f aca="false">J126</f>
        <v>0</v>
      </c>
      <c r="L98" s="23"/>
      <c r="AU98" s="3" t="s">
        <v>117</v>
      </c>
    </row>
    <row r="99" s="145" customFormat="true" ht="24.95" hidden="false" customHeight="true" outlineLevel="0" collapsed="false">
      <c r="B99" s="146"/>
      <c r="D99" s="147" t="s">
        <v>171</v>
      </c>
      <c r="E99" s="148"/>
      <c r="F99" s="148"/>
      <c r="G99" s="148"/>
      <c r="H99" s="148"/>
      <c r="I99" s="149"/>
      <c r="J99" s="150" t="n">
        <f aca="false">J127</f>
        <v>0</v>
      </c>
      <c r="L99" s="146"/>
    </row>
    <row r="100" s="96" customFormat="true" ht="19.95" hidden="false" customHeight="true" outlineLevel="0" collapsed="false">
      <c r="B100" s="151"/>
      <c r="D100" s="152" t="s">
        <v>172</v>
      </c>
      <c r="E100" s="153"/>
      <c r="F100" s="153"/>
      <c r="G100" s="153"/>
      <c r="H100" s="153"/>
      <c r="I100" s="154"/>
      <c r="J100" s="155" t="n">
        <f aca="false">J128</f>
        <v>0</v>
      </c>
      <c r="L100" s="151"/>
    </row>
    <row r="101" s="96" customFormat="true" ht="19.95" hidden="false" customHeight="true" outlineLevel="0" collapsed="false">
      <c r="B101" s="151"/>
      <c r="D101" s="152" t="s">
        <v>173</v>
      </c>
      <c r="E101" s="153"/>
      <c r="F101" s="153"/>
      <c r="G101" s="153"/>
      <c r="H101" s="153"/>
      <c r="I101" s="154"/>
      <c r="J101" s="155" t="n">
        <f aca="false">J136</f>
        <v>0</v>
      </c>
      <c r="L101" s="151"/>
    </row>
    <row r="102" s="96" customFormat="true" ht="19.95" hidden="false" customHeight="true" outlineLevel="0" collapsed="false">
      <c r="B102" s="151"/>
      <c r="D102" s="152" t="s">
        <v>174</v>
      </c>
      <c r="E102" s="153"/>
      <c r="F102" s="153"/>
      <c r="G102" s="153"/>
      <c r="H102" s="153"/>
      <c r="I102" s="154"/>
      <c r="J102" s="155" t="n">
        <f aca="false">J141</f>
        <v>0</v>
      </c>
      <c r="L102" s="151"/>
    </row>
    <row r="103" s="96" customFormat="true" ht="19.95" hidden="false" customHeight="true" outlineLevel="0" collapsed="false">
      <c r="B103" s="151"/>
      <c r="D103" s="152" t="s">
        <v>175</v>
      </c>
      <c r="E103" s="153"/>
      <c r="F103" s="153"/>
      <c r="G103" s="153"/>
      <c r="H103" s="153"/>
      <c r="I103" s="154"/>
      <c r="J103" s="155" t="n">
        <f aca="false">J151</f>
        <v>0</v>
      </c>
      <c r="L103" s="151"/>
    </row>
    <row r="104" s="96" customFormat="true" ht="19.95" hidden="false" customHeight="true" outlineLevel="0" collapsed="false">
      <c r="B104" s="151"/>
      <c r="D104" s="152" t="s">
        <v>176</v>
      </c>
      <c r="E104" s="153"/>
      <c r="F104" s="153"/>
      <c r="G104" s="153"/>
      <c r="H104" s="153"/>
      <c r="I104" s="154"/>
      <c r="J104" s="155" t="n">
        <f aca="false">J180</f>
        <v>0</v>
      </c>
      <c r="L104" s="151"/>
    </row>
    <row r="105" s="22" customFormat="true" ht="21.85" hidden="false" customHeight="true" outlineLevel="0" collapsed="false">
      <c r="B105" s="23"/>
      <c r="I105" s="112"/>
      <c r="L105" s="23"/>
    </row>
    <row r="106" customFormat="false" ht="6.95" hidden="false" customHeight="true" outlineLevel="0" collapsed="false">
      <c r="A106" s="22"/>
      <c r="B106" s="41"/>
      <c r="C106" s="42"/>
      <c r="D106" s="42"/>
      <c r="E106" s="42"/>
      <c r="F106" s="42"/>
      <c r="G106" s="42"/>
      <c r="H106" s="42"/>
      <c r="I106" s="139"/>
      <c r="J106" s="42"/>
      <c r="K106" s="42"/>
      <c r="L106" s="23"/>
    </row>
    <row r="107" customFormat="false" ht="12.8" hidden="false" customHeight="false" outlineLevel="0" collapsed="false">
      <c r="I107" s="0"/>
    </row>
    <row r="110" s="22" customFormat="true" ht="6.95" hidden="false" customHeight="true" outlineLevel="0" collapsed="false">
      <c r="B110" s="43"/>
      <c r="C110" s="44"/>
      <c r="D110" s="44"/>
      <c r="E110" s="44"/>
      <c r="F110" s="44"/>
      <c r="G110" s="44"/>
      <c r="H110" s="44"/>
      <c r="I110" s="140"/>
      <c r="J110" s="44"/>
      <c r="K110" s="44"/>
      <c r="L110" s="23"/>
    </row>
    <row r="111" customFormat="false" ht="24.95" hidden="false" customHeight="true" outlineLevel="0" collapsed="false">
      <c r="A111" s="22"/>
      <c r="B111" s="23"/>
      <c r="C111" s="7" t="s">
        <v>120</v>
      </c>
      <c r="I111" s="112"/>
      <c r="L111" s="23"/>
    </row>
    <row r="112" customFormat="false" ht="6.95" hidden="false" customHeight="true" outlineLevel="0" collapsed="false">
      <c r="A112" s="22"/>
      <c r="B112" s="23"/>
      <c r="I112" s="112"/>
      <c r="L112" s="23"/>
    </row>
    <row r="113" customFormat="false" ht="12" hidden="false" customHeight="true" outlineLevel="0" collapsed="false">
      <c r="A113" s="22"/>
      <c r="B113" s="23"/>
      <c r="C113" s="15" t="s">
        <v>15</v>
      </c>
      <c r="I113" s="112"/>
      <c r="L113" s="23"/>
    </row>
    <row r="114" customFormat="false" ht="16.5" hidden="false" customHeight="true" outlineLevel="0" collapsed="false">
      <c r="A114" s="22"/>
      <c r="B114" s="23"/>
      <c r="E114" s="111" t="str">
        <f aca="false">E7</f>
        <v>NHB – Budova č.4 diagnostické centrum – oprava VZT (jednotky)</v>
      </c>
      <c r="F114" s="111"/>
      <c r="G114" s="111"/>
      <c r="H114" s="111"/>
      <c r="I114" s="112"/>
      <c r="L114" s="23"/>
    </row>
    <row r="115" customFormat="false" ht="12" hidden="false" customHeight="true" outlineLevel="0" collapsed="false">
      <c r="B115" s="6"/>
      <c r="C115" s="15" t="s">
        <v>108</v>
      </c>
      <c r="I115" s="0"/>
      <c r="L115" s="6"/>
    </row>
    <row r="116" s="22" customFormat="true" ht="16.5" hidden="false" customHeight="true" outlineLevel="0" collapsed="false">
      <c r="B116" s="23"/>
      <c r="E116" s="111" t="s">
        <v>168</v>
      </c>
      <c r="F116" s="111"/>
      <c r="G116" s="111"/>
      <c r="H116" s="111"/>
      <c r="I116" s="112"/>
      <c r="L116" s="23"/>
    </row>
    <row r="117" customFormat="false" ht="12" hidden="false" customHeight="true" outlineLevel="0" collapsed="false">
      <c r="A117" s="22"/>
      <c r="B117" s="23"/>
      <c r="C117" s="15" t="s">
        <v>110</v>
      </c>
      <c r="D117" s="22"/>
      <c r="I117" s="112"/>
      <c r="L117" s="23"/>
    </row>
    <row r="118" customFormat="false" ht="16.5" hidden="false" customHeight="true" outlineLevel="0" collapsed="false">
      <c r="A118" s="22"/>
      <c r="B118" s="23"/>
      <c r="D118" s="22"/>
      <c r="E118" s="50" t="str">
        <f aca="false">E11</f>
        <v>A - Zařízení pro vytápění a ochlazování staveb</v>
      </c>
      <c r="F118" s="50"/>
      <c r="G118" s="50"/>
      <c r="H118" s="50"/>
      <c r="I118" s="112"/>
      <c r="L118" s="23"/>
    </row>
    <row r="119" customFormat="false" ht="6.95" hidden="false" customHeight="true" outlineLevel="0" collapsed="false">
      <c r="A119" s="22"/>
      <c r="B119" s="23"/>
      <c r="D119" s="22"/>
      <c r="I119" s="112"/>
      <c r="L119" s="23"/>
    </row>
    <row r="120" customFormat="false" ht="12" hidden="false" customHeight="true" outlineLevel="0" collapsed="false">
      <c r="A120" s="22"/>
      <c r="B120" s="23"/>
      <c r="C120" s="15" t="s">
        <v>20</v>
      </c>
      <c r="D120" s="22"/>
      <c r="F120" s="16" t="str">
        <f aca="false">F14</f>
        <v>Havlíčkův Brod, ul. Husova, areál nemocncie</v>
      </c>
      <c r="I120" s="113" t="s">
        <v>22</v>
      </c>
      <c r="J120" s="114" t="str">
        <f aca="false">IF(J14="","",J14)</f>
        <v>10. 5. 2019</v>
      </c>
      <c r="L120" s="23"/>
    </row>
    <row r="121" customFormat="false" ht="6.95" hidden="false" customHeight="true" outlineLevel="0" collapsed="false">
      <c r="A121" s="22"/>
      <c r="B121" s="23"/>
      <c r="I121" s="112"/>
      <c r="L121" s="23"/>
    </row>
    <row r="122" customFormat="false" ht="43.05" hidden="false" customHeight="true" outlineLevel="0" collapsed="false">
      <c r="A122" s="22"/>
      <c r="B122" s="23"/>
      <c r="C122" s="15" t="s">
        <v>24</v>
      </c>
      <c r="D122" s="22"/>
      <c r="F122" s="16" t="str">
        <f aca="false">E17</f>
        <v>Nemocnice Havlíčkův Brod, příspěvková organizace</v>
      </c>
      <c r="I122" s="113" t="s">
        <v>30</v>
      </c>
      <c r="J122" s="20" t="str">
        <f aca="false">E23</f>
        <v>PROJEKT CENTRUM NOVA s.r.o.</v>
      </c>
      <c r="L122" s="23"/>
    </row>
    <row r="123" customFormat="false" ht="15.15" hidden="false" customHeight="true" outlineLevel="0" collapsed="false">
      <c r="A123" s="22"/>
      <c r="B123" s="23"/>
      <c r="C123" s="15" t="s">
        <v>28</v>
      </c>
      <c r="D123" s="22"/>
      <c r="F123" s="16" t="str">
        <f aca="false">IF(E20="","",E20)</f>
        <v>Vyplň údaj</v>
      </c>
      <c r="I123" s="113" t="s">
        <v>35</v>
      </c>
      <c r="J123" s="20" t="str">
        <f aca="false">E26</f>
        <v> </v>
      </c>
      <c r="L123" s="23"/>
    </row>
    <row r="124" customFormat="false" ht="10.3" hidden="false" customHeight="true" outlineLevel="0" collapsed="false">
      <c r="A124" s="22"/>
      <c r="B124" s="23"/>
      <c r="D124" s="22"/>
      <c r="I124" s="112"/>
      <c r="L124" s="23"/>
    </row>
    <row r="125" s="156" customFormat="true" ht="29.3" hidden="false" customHeight="true" outlineLevel="0" collapsed="false">
      <c r="B125" s="157"/>
      <c r="C125" s="158" t="s">
        <v>121</v>
      </c>
      <c r="D125" s="159" t="s">
        <v>64</v>
      </c>
      <c r="E125" s="159" t="s">
        <v>60</v>
      </c>
      <c r="F125" s="159" t="s">
        <v>61</v>
      </c>
      <c r="G125" s="159" t="s">
        <v>122</v>
      </c>
      <c r="H125" s="159" t="s">
        <v>123</v>
      </c>
      <c r="I125" s="160" t="s">
        <v>124</v>
      </c>
      <c r="J125" s="159" t="s">
        <v>115</v>
      </c>
      <c r="K125" s="161" t="s">
        <v>125</v>
      </c>
      <c r="L125" s="157"/>
      <c r="M125" s="65"/>
      <c r="N125" s="66" t="s">
        <v>43</v>
      </c>
      <c r="O125" s="66" t="s">
        <v>126</v>
      </c>
      <c r="P125" s="66" t="s">
        <v>127</v>
      </c>
      <c r="Q125" s="66" t="s">
        <v>128</v>
      </c>
      <c r="R125" s="66" t="s">
        <v>129</v>
      </c>
      <c r="S125" s="66" t="s">
        <v>130</v>
      </c>
      <c r="T125" s="67" t="s">
        <v>131</v>
      </c>
    </row>
    <row r="126" s="22" customFormat="true" ht="22.8" hidden="false" customHeight="true" outlineLevel="0" collapsed="false">
      <c r="B126" s="23"/>
      <c r="C126" s="71" t="s">
        <v>132</v>
      </c>
      <c r="I126" s="112"/>
      <c r="J126" s="162" t="n">
        <f aca="false">BK126</f>
        <v>0</v>
      </c>
      <c r="L126" s="23"/>
      <c r="M126" s="68"/>
      <c r="N126" s="55"/>
      <c r="O126" s="55"/>
      <c r="P126" s="163" t="n">
        <f aca="false">P127</f>
        <v>0</v>
      </c>
      <c r="Q126" s="55"/>
      <c r="R126" s="163" t="n">
        <f aca="false">R127</f>
        <v>0.367026</v>
      </c>
      <c r="S126" s="55"/>
      <c r="T126" s="164" t="n">
        <f aca="false">T127</f>
        <v>0</v>
      </c>
      <c r="AT126" s="3" t="s">
        <v>78</v>
      </c>
      <c r="AU126" s="3" t="s">
        <v>117</v>
      </c>
      <c r="BK126" s="165" t="n">
        <f aca="false">BK127</f>
        <v>0</v>
      </c>
    </row>
    <row r="127" s="166" customFormat="true" ht="25.9" hidden="false" customHeight="true" outlineLevel="0" collapsed="false">
      <c r="B127" s="167"/>
      <c r="D127" s="168" t="s">
        <v>78</v>
      </c>
      <c r="E127" s="169" t="s">
        <v>177</v>
      </c>
      <c r="F127" s="169" t="s">
        <v>178</v>
      </c>
      <c r="I127" s="170"/>
      <c r="J127" s="171" t="n">
        <f aca="false">BK127</f>
        <v>0</v>
      </c>
      <c r="L127" s="167"/>
      <c r="M127" s="172"/>
      <c r="N127" s="173"/>
      <c r="O127" s="173"/>
      <c r="P127" s="174" t="n">
        <f aca="false">P128+P136+P141+P151+P180</f>
        <v>0</v>
      </c>
      <c r="Q127" s="173"/>
      <c r="R127" s="174" t="n">
        <f aca="false">R128+R136+R141+R151+R180</f>
        <v>0.367026</v>
      </c>
      <c r="S127" s="173"/>
      <c r="T127" s="175" t="n">
        <f aca="false">T128+T136+T141+T151+T180</f>
        <v>0</v>
      </c>
      <c r="AR127" s="168" t="s">
        <v>88</v>
      </c>
      <c r="AT127" s="176" t="s">
        <v>78</v>
      </c>
      <c r="AU127" s="176" t="s">
        <v>79</v>
      </c>
      <c r="AY127" s="168" t="s">
        <v>136</v>
      </c>
      <c r="BK127" s="177" t="n">
        <f aca="false">BK128+BK136+BK141+BK151+BK180</f>
        <v>0</v>
      </c>
    </row>
    <row r="128" customFormat="false" ht="22.8" hidden="false" customHeight="true" outlineLevel="0" collapsed="false">
      <c r="A128" s="166"/>
      <c r="B128" s="167"/>
      <c r="C128" s="166"/>
      <c r="D128" s="168" t="s">
        <v>78</v>
      </c>
      <c r="E128" s="178" t="s">
        <v>179</v>
      </c>
      <c r="F128" s="178" t="s">
        <v>180</v>
      </c>
      <c r="I128" s="170"/>
      <c r="J128" s="179" t="n">
        <f aca="false">BK128</f>
        <v>0</v>
      </c>
      <c r="L128" s="167"/>
      <c r="M128" s="172"/>
      <c r="N128" s="173"/>
      <c r="O128" s="173"/>
      <c r="P128" s="174" t="n">
        <f aca="false">SUM(P129:P135)</f>
        <v>0</v>
      </c>
      <c r="Q128" s="173"/>
      <c r="R128" s="174" t="n">
        <f aca="false">SUM(R129:R135)</f>
        <v>0.082992</v>
      </c>
      <c r="S128" s="173"/>
      <c r="T128" s="175" t="n">
        <f aca="false">SUM(T129:T135)</f>
        <v>0</v>
      </c>
      <c r="AR128" s="168" t="s">
        <v>88</v>
      </c>
      <c r="AT128" s="176" t="s">
        <v>78</v>
      </c>
      <c r="AU128" s="176" t="s">
        <v>86</v>
      </c>
      <c r="AY128" s="168" t="s">
        <v>136</v>
      </c>
      <c r="BK128" s="177" t="n">
        <f aca="false">SUM(BK129:BK135)</f>
        <v>0</v>
      </c>
    </row>
    <row r="129" s="22" customFormat="true" ht="35.45" hidden="false" customHeight="true" outlineLevel="0" collapsed="false">
      <c r="B129" s="180"/>
      <c r="C129" s="181" t="s">
        <v>86</v>
      </c>
      <c r="D129" s="181" t="s">
        <v>138</v>
      </c>
      <c r="E129" s="182" t="s">
        <v>181</v>
      </c>
      <c r="F129" s="183" t="s">
        <v>182</v>
      </c>
      <c r="G129" s="184" t="s">
        <v>183</v>
      </c>
      <c r="H129" s="185" t="n">
        <v>62.4</v>
      </c>
      <c r="I129" s="186"/>
      <c r="J129" s="187" t="n">
        <f aca="false">ROUND(I129*H129,2)</f>
        <v>0</v>
      </c>
      <c r="K129" s="183" t="s">
        <v>184</v>
      </c>
      <c r="L129" s="23"/>
      <c r="M129" s="188"/>
      <c r="N129" s="189" t="s">
        <v>44</v>
      </c>
      <c r="O129" s="57"/>
      <c r="P129" s="190" t="n">
        <f aca="false">O129*H129</f>
        <v>0</v>
      </c>
      <c r="Q129" s="190" t="n">
        <v>0.00041</v>
      </c>
      <c r="R129" s="190" t="n">
        <f aca="false">Q129*H129</f>
        <v>0.025584</v>
      </c>
      <c r="S129" s="190" t="n">
        <v>0</v>
      </c>
      <c r="T129" s="191" t="n">
        <f aca="false">S129*H129</f>
        <v>0</v>
      </c>
      <c r="AR129" s="192" t="s">
        <v>185</v>
      </c>
      <c r="AT129" s="192" t="s">
        <v>138</v>
      </c>
      <c r="AU129" s="192" t="s">
        <v>88</v>
      </c>
      <c r="AY129" s="3" t="s">
        <v>136</v>
      </c>
      <c r="BE129" s="193" t="n">
        <f aca="false">IF(N129="základní",J129,0)</f>
        <v>0</v>
      </c>
      <c r="BF129" s="193" t="n">
        <f aca="false">IF(N129="snížená",J129,0)</f>
        <v>0</v>
      </c>
      <c r="BG129" s="193" t="n">
        <f aca="false">IF(N129="zákl. přenesená",J129,0)</f>
        <v>0</v>
      </c>
      <c r="BH129" s="193" t="n">
        <f aca="false">IF(N129="sníž. přenesená",J129,0)</f>
        <v>0</v>
      </c>
      <c r="BI129" s="193" t="n">
        <f aca="false">IF(N129="nulová",J129,0)</f>
        <v>0</v>
      </c>
      <c r="BJ129" s="3" t="s">
        <v>86</v>
      </c>
      <c r="BK129" s="193" t="n">
        <f aca="false">ROUND(I129*H129,2)</f>
        <v>0</v>
      </c>
      <c r="BL129" s="3" t="s">
        <v>185</v>
      </c>
      <c r="BM129" s="192" t="s">
        <v>186</v>
      </c>
    </row>
    <row r="130" customFormat="false" ht="49.8" hidden="false" customHeight="true" outlineLevel="0" collapsed="false">
      <c r="A130" s="22"/>
      <c r="B130" s="23"/>
      <c r="D130" s="194" t="s">
        <v>143</v>
      </c>
      <c r="F130" s="195" t="s">
        <v>187</v>
      </c>
      <c r="I130" s="112"/>
      <c r="L130" s="23"/>
      <c r="M130" s="196"/>
      <c r="N130" s="57"/>
      <c r="O130" s="57"/>
      <c r="P130" s="57"/>
      <c r="Q130" s="57"/>
      <c r="R130" s="57"/>
      <c r="S130" s="57"/>
      <c r="T130" s="58"/>
      <c r="AT130" s="3" t="s">
        <v>143</v>
      </c>
      <c r="AU130" s="3" t="s">
        <v>88</v>
      </c>
    </row>
    <row r="131" customFormat="false" ht="35.45" hidden="false" customHeight="true" outlineLevel="0" collapsed="false">
      <c r="A131" s="22"/>
      <c r="B131" s="180"/>
      <c r="C131" s="200" t="s">
        <v>88</v>
      </c>
      <c r="D131" s="200" t="s">
        <v>188</v>
      </c>
      <c r="E131" s="201" t="s">
        <v>189</v>
      </c>
      <c r="F131" s="202" t="s">
        <v>190</v>
      </c>
      <c r="G131" s="203" t="s">
        <v>183</v>
      </c>
      <c r="H131" s="204" t="n">
        <v>62.4</v>
      </c>
      <c r="I131" s="205"/>
      <c r="J131" s="206" t="n">
        <f aca="false">ROUND(I131*H131,2)</f>
        <v>0</v>
      </c>
      <c r="K131" s="202" t="s">
        <v>191</v>
      </c>
      <c r="L131" s="207"/>
      <c r="M131" s="208"/>
      <c r="N131" s="209" t="s">
        <v>44</v>
      </c>
      <c r="O131" s="57"/>
      <c r="P131" s="190" t="n">
        <f aca="false">O131*H131</f>
        <v>0</v>
      </c>
      <c r="Q131" s="190" t="n">
        <v>0.00092</v>
      </c>
      <c r="R131" s="190" t="n">
        <f aca="false">Q131*H131</f>
        <v>0.057408</v>
      </c>
      <c r="S131" s="190" t="n">
        <v>0</v>
      </c>
      <c r="T131" s="191" t="n">
        <f aca="false">S131*H131</f>
        <v>0</v>
      </c>
      <c r="AR131" s="192" t="s">
        <v>192</v>
      </c>
      <c r="AT131" s="192" t="s">
        <v>188</v>
      </c>
      <c r="AU131" s="192" t="s">
        <v>88</v>
      </c>
      <c r="AY131" s="3" t="s">
        <v>136</v>
      </c>
      <c r="BE131" s="193" t="n">
        <f aca="false">IF(N131="základní",J131,0)</f>
        <v>0</v>
      </c>
      <c r="BF131" s="193" t="n">
        <f aca="false">IF(N131="snížená",J131,0)</f>
        <v>0</v>
      </c>
      <c r="BG131" s="193" t="n">
        <f aca="false">IF(N131="zákl. přenesená",J131,0)</f>
        <v>0</v>
      </c>
      <c r="BH131" s="193" t="n">
        <f aca="false">IF(N131="sníž. přenesená",J131,0)</f>
        <v>0</v>
      </c>
      <c r="BI131" s="193" t="n">
        <f aca="false">IF(N131="nulová",J131,0)</f>
        <v>0</v>
      </c>
      <c r="BJ131" s="3" t="s">
        <v>86</v>
      </c>
      <c r="BK131" s="193" t="n">
        <f aca="false">ROUND(I131*H131,2)</f>
        <v>0</v>
      </c>
      <c r="BL131" s="3" t="s">
        <v>185</v>
      </c>
      <c r="BM131" s="192" t="s">
        <v>193</v>
      </c>
    </row>
    <row r="132" customFormat="false" ht="77.4" hidden="false" customHeight="true" outlineLevel="0" collapsed="false">
      <c r="A132" s="22"/>
      <c r="B132" s="23"/>
      <c r="D132" s="194" t="s">
        <v>143</v>
      </c>
      <c r="F132" s="195" t="s">
        <v>194</v>
      </c>
      <c r="I132" s="112"/>
      <c r="L132" s="23"/>
      <c r="M132" s="196"/>
      <c r="N132" s="57"/>
      <c r="O132" s="57"/>
      <c r="P132" s="57"/>
      <c r="Q132" s="57"/>
      <c r="R132" s="57"/>
      <c r="S132" s="57"/>
      <c r="T132" s="58"/>
      <c r="AT132" s="3" t="s">
        <v>143</v>
      </c>
      <c r="AU132" s="3" t="s">
        <v>88</v>
      </c>
    </row>
    <row r="133" s="210" customFormat="true" ht="35.45" hidden="false" customHeight="true" outlineLevel="0" collapsed="false">
      <c r="B133" s="211"/>
      <c r="D133" s="194" t="s">
        <v>195</v>
      </c>
      <c r="E133" s="212"/>
      <c r="F133" s="213" t="s">
        <v>196</v>
      </c>
      <c r="H133" s="214" t="n">
        <v>62.4</v>
      </c>
      <c r="I133" s="215"/>
      <c r="L133" s="211"/>
      <c r="M133" s="216"/>
      <c r="N133" s="217"/>
      <c r="O133" s="217"/>
      <c r="P133" s="217"/>
      <c r="Q133" s="217"/>
      <c r="R133" s="217"/>
      <c r="S133" s="217"/>
      <c r="T133" s="218"/>
      <c r="AT133" s="212" t="s">
        <v>195</v>
      </c>
      <c r="AU133" s="212" t="s">
        <v>88</v>
      </c>
      <c r="AV133" s="210" t="s">
        <v>88</v>
      </c>
      <c r="AW133" s="210" t="s">
        <v>34</v>
      </c>
      <c r="AX133" s="210" t="s">
        <v>79</v>
      </c>
      <c r="AY133" s="212" t="s">
        <v>136</v>
      </c>
    </row>
    <row r="134" s="22" customFormat="true" ht="35.45" hidden="false" customHeight="true" outlineLevel="0" collapsed="false">
      <c r="B134" s="180"/>
      <c r="C134" s="181" t="s">
        <v>149</v>
      </c>
      <c r="D134" s="181" t="s">
        <v>138</v>
      </c>
      <c r="E134" s="182" t="s">
        <v>197</v>
      </c>
      <c r="F134" s="183" t="s">
        <v>198</v>
      </c>
      <c r="G134" s="184" t="s">
        <v>199</v>
      </c>
      <c r="H134" s="185" t="n">
        <v>0.083</v>
      </c>
      <c r="I134" s="186"/>
      <c r="J134" s="187" t="n">
        <f aca="false">ROUND(I134*H134,2)</f>
        <v>0</v>
      </c>
      <c r="K134" s="183" t="s">
        <v>184</v>
      </c>
      <c r="L134" s="23"/>
      <c r="M134" s="188"/>
      <c r="N134" s="189" t="s">
        <v>44</v>
      </c>
      <c r="O134" s="57"/>
      <c r="P134" s="190" t="n">
        <f aca="false">O134*H134</f>
        <v>0</v>
      </c>
      <c r="Q134" s="190" t="n">
        <v>0</v>
      </c>
      <c r="R134" s="190" t="n">
        <f aca="false">Q134*H134</f>
        <v>0</v>
      </c>
      <c r="S134" s="190" t="n">
        <v>0</v>
      </c>
      <c r="T134" s="191" t="n">
        <f aca="false">S134*H134</f>
        <v>0</v>
      </c>
      <c r="AR134" s="192" t="s">
        <v>185</v>
      </c>
      <c r="AT134" s="192" t="s">
        <v>138</v>
      </c>
      <c r="AU134" s="192" t="s">
        <v>88</v>
      </c>
      <c r="AY134" s="3" t="s">
        <v>136</v>
      </c>
      <c r="BE134" s="193" t="n">
        <f aca="false">IF(N134="základní",J134,0)</f>
        <v>0</v>
      </c>
      <c r="BF134" s="193" t="n">
        <f aca="false">IF(N134="snížená",J134,0)</f>
        <v>0</v>
      </c>
      <c r="BG134" s="193" t="n">
        <f aca="false">IF(N134="zákl. přenesená",J134,0)</f>
        <v>0</v>
      </c>
      <c r="BH134" s="193" t="n">
        <f aca="false">IF(N134="sníž. přenesená",J134,0)</f>
        <v>0</v>
      </c>
      <c r="BI134" s="193" t="n">
        <f aca="false">IF(N134="nulová",J134,0)</f>
        <v>0</v>
      </c>
      <c r="BJ134" s="3" t="s">
        <v>86</v>
      </c>
      <c r="BK134" s="193" t="n">
        <f aca="false">ROUND(I134*H134,2)</f>
        <v>0</v>
      </c>
      <c r="BL134" s="3" t="s">
        <v>185</v>
      </c>
      <c r="BM134" s="192" t="s">
        <v>200</v>
      </c>
    </row>
    <row r="135" customFormat="false" ht="35.45" hidden="false" customHeight="true" outlineLevel="0" collapsed="false">
      <c r="A135" s="22"/>
      <c r="B135" s="23"/>
      <c r="D135" s="194" t="s">
        <v>143</v>
      </c>
      <c r="F135" s="195" t="s">
        <v>201</v>
      </c>
      <c r="I135" s="112"/>
      <c r="L135" s="23"/>
      <c r="M135" s="196"/>
      <c r="N135" s="57"/>
      <c r="O135" s="57"/>
      <c r="P135" s="57"/>
      <c r="Q135" s="57"/>
      <c r="R135" s="57"/>
      <c r="S135" s="57"/>
      <c r="T135" s="58"/>
      <c r="AT135" s="3" t="s">
        <v>143</v>
      </c>
      <c r="AU135" s="3" t="s">
        <v>88</v>
      </c>
    </row>
    <row r="136" s="166" customFormat="true" ht="35.45" hidden="false" customHeight="true" outlineLevel="0" collapsed="false">
      <c r="B136" s="167"/>
      <c r="D136" s="168" t="s">
        <v>78</v>
      </c>
      <c r="E136" s="178" t="s">
        <v>202</v>
      </c>
      <c r="F136" s="178" t="s">
        <v>203</v>
      </c>
      <c r="I136" s="170"/>
      <c r="J136" s="179" t="n">
        <f aca="false">BK136</f>
        <v>0</v>
      </c>
      <c r="L136" s="167"/>
      <c r="M136" s="172"/>
      <c r="N136" s="173"/>
      <c r="O136" s="173"/>
      <c r="P136" s="174" t="n">
        <f aca="false">SUM(P137:P140)</f>
        <v>0</v>
      </c>
      <c r="Q136" s="173"/>
      <c r="R136" s="174" t="n">
        <f aca="false">SUM(R137:R140)</f>
        <v>0.00984</v>
      </c>
      <c r="S136" s="173"/>
      <c r="T136" s="175" t="n">
        <f aca="false">SUM(T137:T140)</f>
        <v>0</v>
      </c>
      <c r="AR136" s="168" t="s">
        <v>88</v>
      </c>
      <c r="AT136" s="176" t="s">
        <v>78</v>
      </c>
      <c r="AU136" s="176" t="s">
        <v>86</v>
      </c>
      <c r="AY136" s="168" t="s">
        <v>136</v>
      </c>
      <c r="BK136" s="177" t="n">
        <f aca="false">SUM(BK137:BK140)</f>
        <v>0</v>
      </c>
    </row>
    <row r="137" s="22" customFormat="true" ht="35.45" hidden="false" customHeight="true" outlineLevel="0" collapsed="false">
      <c r="B137" s="180"/>
      <c r="C137" s="181" t="s">
        <v>135</v>
      </c>
      <c r="D137" s="181" t="s">
        <v>138</v>
      </c>
      <c r="E137" s="182" t="s">
        <v>204</v>
      </c>
      <c r="F137" s="183" t="s">
        <v>205</v>
      </c>
      <c r="G137" s="184" t="s">
        <v>206</v>
      </c>
      <c r="H137" s="185" t="n">
        <v>3</v>
      </c>
      <c r="I137" s="186"/>
      <c r="J137" s="187" t="n">
        <f aca="false">ROUND(I137*H137,2)</f>
        <v>0</v>
      </c>
      <c r="K137" s="183" t="s">
        <v>184</v>
      </c>
      <c r="L137" s="23"/>
      <c r="M137" s="188"/>
      <c r="N137" s="189" t="s">
        <v>44</v>
      </c>
      <c r="O137" s="57"/>
      <c r="P137" s="190" t="n">
        <f aca="false">O137*H137</f>
        <v>0</v>
      </c>
      <c r="Q137" s="190" t="n">
        <v>0.00328</v>
      </c>
      <c r="R137" s="190" t="n">
        <f aca="false">Q137*H137</f>
        <v>0.00984</v>
      </c>
      <c r="S137" s="190" t="n">
        <v>0</v>
      </c>
      <c r="T137" s="191" t="n">
        <f aca="false">S137*H137</f>
        <v>0</v>
      </c>
      <c r="AR137" s="192" t="s">
        <v>185</v>
      </c>
      <c r="AT137" s="192" t="s">
        <v>138</v>
      </c>
      <c r="AU137" s="192" t="s">
        <v>88</v>
      </c>
      <c r="AY137" s="3" t="s">
        <v>136</v>
      </c>
      <c r="BE137" s="193" t="n">
        <f aca="false">IF(N137="základní",J137,0)</f>
        <v>0</v>
      </c>
      <c r="BF137" s="193" t="n">
        <f aca="false">IF(N137="snížená",J137,0)</f>
        <v>0</v>
      </c>
      <c r="BG137" s="193" t="n">
        <f aca="false">IF(N137="zákl. přenesená",J137,0)</f>
        <v>0</v>
      </c>
      <c r="BH137" s="193" t="n">
        <f aca="false">IF(N137="sníž. přenesená",J137,0)</f>
        <v>0</v>
      </c>
      <c r="BI137" s="193" t="n">
        <f aca="false">IF(N137="nulová",J137,0)</f>
        <v>0</v>
      </c>
      <c r="BJ137" s="3" t="s">
        <v>86</v>
      </c>
      <c r="BK137" s="193" t="n">
        <f aca="false">ROUND(I137*H137,2)</f>
        <v>0</v>
      </c>
      <c r="BL137" s="3" t="s">
        <v>185</v>
      </c>
      <c r="BM137" s="192" t="s">
        <v>207</v>
      </c>
    </row>
    <row r="138" customFormat="false" ht="67.8" hidden="false" customHeight="true" outlineLevel="0" collapsed="false">
      <c r="A138" s="22"/>
      <c r="B138" s="23"/>
      <c r="D138" s="194" t="s">
        <v>143</v>
      </c>
      <c r="F138" s="195" t="s">
        <v>208</v>
      </c>
      <c r="I138" s="112"/>
      <c r="L138" s="23"/>
      <c r="M138" s="196"/>
      <c r="N138" s="57"/>
      <c r="O138" s="57"/>
      <c r="P138" s="57"/>
      <c r="Q138" s="57"/>
      <c r="R138" s="57"/>
      <c r="S138" s="57"/>
      <c r="T138" s="58"/>
      <c r="AT138" s="3" t="s">
        <v>143</v>
      </c>
      <c r="AU138" s="3" t="s">
        <v>88</v>
      </c>
    </row>
    <row r="139" customFormat="false" ht="35.45" hidden="false" customHeight="true" outlineLevel="0" collapsed="false">
      <c r="A139" s="22"/>
      <c r="B139" s="180"/>
      <c r="C139" s="181" t="s">
        <v>158</v>
      </c>
      <c r="D139" s="181" t="s">
        <v>138</v>
      </c>
      <c r="E139" s="182" t="s">
        <v>209</v>
      </c>
      <c r="F139" s="183" t="s">
        <v>210</v>
      </c>
      <c r="G139" s="184" t="s">
        <v>199</v>
      </c>
      <c r="H139" s="185" t="n">
        <v>0.01</v>
      </c>
      <c r="I139" s="186"/>
      <c r="J139" s="187" t="n">
        <f aca="false">ROUND(I139*H139,2)</f>
        <v>0</v>
      </c>
      <c r="K139" s="183" t="s">
        <v>184</v>
      </c>
      <c r="L139" s="23"/>
      <c r="M139" s="188"/>
      <c r="N139" s="189" t="s">
        <v>44</v>
      </c>
      <c r="O139" s="57"/>
      <c r="P139" s="190" t="n">
        <f aca="false">O139*H139</f>
        <v>0</v>
      </c>
      <c r="Q139" s="190" t="n">
        <v>0</v>
      </c>
      <c r="R139" s="190" t="n">
        <f aca="false">Q139*H139</f>
        <v>0</v>
      </c>
      <c r="S139" s="190" t="n">
        <v>0</v>
      </c>
      <c r="T139" s="191" t="n">
        <f aca="false">S139*H139</f>
        <v>0</v>
      </c>
      <c r="AR139" s="192" t="s">
        <v>185</v>
      </c>
      <c r="AT139" s="192" t="s">
        <v>138</v>
      </c>
      <c r="AU139" s="192" t="s">
        <v>88</v>
      </c>
      <c r="AY139" s="3" t="s">
        <v>136</v>
      </c>
      <c r="BE139" s="193" t="n">
        <f aca="false">IF(N139="základní",J139,0)</f>
        <v>0</v>
      </c>
      <c r="BF139" s="193" t="n">
        <f aca="false">IF(N139="snížená",J139,0)</f>
        <v>0</v>
      </c>
      <c r="BG139" s="193" t="n">
        <f aca="false">IF(N139="zákl. přenesená",J139,0)</f>
        <v>0</v>
      </c>
      <c r="BH139" s="193" t="n">
        <f aca="false">IF(N139="sníž. přenesená",J139,0)</f>
        <v>0</v>
      </c>
      <c r="BI139" s="193" t="n">
        <f aca="false">IF(N139="nulová",J139,0)</f>
        <v>0</v>
      </c>
      <c r="BJ139" s="3" t="s">
        <v>86</v>
      </c>
      <c r="BK139" s="193" t="n">
        <f aca="false">ROUND(I139*H139,2)</f>
        <v>0</v>
      </c>
      <c r="BL139" s="3" t="s">
        <v>185</v>
      </c>
      <c r="BM139" s="192" t="s">
        <v>211</v>
      </c>
    </row>
    <row r="140" customFormat="false" ht="35.45" hidden="false" customHeight="true" outlineLevel="0" collapsed="false">
      <c r="A140" s="22"/>
      <c r="B140" s="23"/>
      <c r="D140" s="194" t="s">
        <v>143</v>
      </c>
      <c r="F140" s="195" t="s">
        <v>212</v>
      </c>
      <c r="I140" s="112"/>
      <c r="L140" s="23"/>
      <c r="M140" s="196"/>
      <c r="N140" s="57"/>
      <c r="O140" s="57"/>
      <c r="P140" s="57"/>
      <c r="Q140" s="57"/>
      <c r="R140" s="57"/>
      <c r="S140" s="57"/>
      <c r="T140" s="58"/>
      <c r="AT140" s="3" t="s">
        <v>143</v>
      </c>
      <c r="AU140" s="3" t="s">
        <v>88</v>
      </c>
    </row>
    <row r="141" s="166" customFormat="true" ht="35.45" hidden="false" customHeight="true" outlineLevel="0" collapsed="false">
      <c r="B141" s="167"/>
      <c r="D141" s="168" t="s">
        <v>78</v>
      </c>
      <c r="E141" s="178" t="s">
        <v>213</v>
      </c>
      <c r="F141" s="178" t="s">
        <v>214</v>
      </c>
      <c r="I141" s="170"/>
      <c r="J141" s="179" t="n">
        <f aca="false">BK141</f>
        <v>0</v>
      </c>
      <c r="L141" s="167"/>
      <c r="M141" s="172"/>
      <c r="N141" s="173"/>
      <c r="O141" s="173"/>
      <c r="P141" s="174" t="n">
        <f aca="false">SUM(P142:P150)</f>
        <v>0</v>
      </c>
      <c r="Q141" s="173"/>
      <c r="R141" s="174" t="n">
        <f aca="false">SUM(R142:R150)</f>
        <v>0.234624</v>
      </c>
      <c r="S141" s="173"/>
      <c r="T141" s="175" t="n">
        <f aca="false">SUM(T142:T150)</f>
        <v>0</v>
      </c>
      <c r="AR141" s="168" t="s">
        <v>88</v>
      </c>
      <c r="AT141" s="176" t="s">
        <v>78</v>
      </c>
      <c r="AU141" s="176" t="s">
        <v>86</v>
      </c>
      <c r="AY141" s="168" t="s">
        <v>136</v>
      </c>
      <c r="BK141" s="177" t="n">
        <f aca="false">SUM(BK142:BK150)</f>
        <v>0</v>
      </c>
    </row>
    <row r="142" s="22" customFormat="true" ht="35.45" hidden="false" customHeight="true" outlineLevel="0" collapsed="false">
      <c r="B142" s="180"/>
      <c r="C142" s="181" t="s">
        <v>163</v>
      </c>
      <c r="D142" s="181" t="s">
        <v>138</v>
      </c>
      <c r="E142" s="182" t="s">
        <v>215</v>
      </c>
      <c r="F142" s="183" t="s">
        <v>216</v>
      </c>
      <c r="G142" s="184" t="s">
        <v>183</v>
      </c>
      <c r="H142" s="185" t="n">
        <v>62.4</v>
      </c>
      <c r="I142" s="186"/>
      <c r="J142" s="187" t="n">
        <f aca="false">ROUND(I142*H142,2)</f>
        <v>0</v>
      </c>
      <c r="K142" s="183" t="s">
        <v>184</v>
      </c>
      <c r="L142" s="23"/>
      <c r="M142" s="188"/>
      <c r="N142" s="189" t="s">
        <v>44</v>
      </c>
      <c r="O142" s="57"/>
      <c r="P142" s="190" t="n">
        <f aca="false">O142*H142</f>
        <v>0</v>
      </c>
      <c r="Q142" s="190" t="n">
        <v>0.00376</v>
      </c>
      <c r="R142" s="190" t="n">
        <f aca="false">Q142*H142</f>
        <v>0.234624</v>
      </c>
      <c r="S142" s="190" t="n">
        <v>0</v>
      </c>
      <c r="T142" s="191" t="n">
        <f aca="false">S142*H142</f>
        <v>0</v>
      </c>
      <c r="AR142" s="192" t="s">
        <v>185</v>
      </c>
      <c r="AT142" s="192" t="s">
        <v>138</v>
      </c>
      <c r="AU142" s="192" t="s">
        <v>88</v>
      </c>
      <c r="AY142" s="3" t="s">
        <v>136</v>
      </c>
      <c r="BE142" s="193" t="n">
        <f aca="false">IF(N142="základní",J142,0)</f>
        <v>0</v>
      </c>
      <c r="BF142" s="193" t="n">
        <f aca="false">IF(N142="snížená",J142,0)</f>
        <v>0</v>
      </c>
      <c r="BG142" s="193" t="n">
        <f aca="false">IF(N142="zákl. přenesená",J142,0)</f>
        <v>0</v>
      </c>
      <c r="BH142" s="193" t="n">
        <f aca="false">IF(N142="sníž. přenesená",J142,0)</f>
        <v>0</v>
      </c>
      <c r="BI142" s="193" t="n">
        <f aca="false">IF(N142="nulová",J142,0)</f>
        <v>0</v>
      </c>
      <c r="BJ142" s="3" t="s">
        <v>86</v>
      </c>
      <c r="BK142" s="193" t="n">
        <f aca="false">ROUND(I142*H142,2)</f>
        <v>0</v>
      </c>
      <c r="BL142" s="3" t="s">
        <v>185</v>
      </c>
      <c r="BM142" s="192" t="s">
        <v>217</v>
      </c>
    </row>
    <row r="143" customFormat="false" ht="35.45" hidden="false" customHeight="true" outlineLevel="0" collapsed="false">
      <c r="A143" s="22"/>
      <c r="B143" s="23"/>
      <c r="D143" s="194" t="s">
        <v>143</v>
      </c>
      <c r="F143" s="195" t="s">
        <v>218</v>
      </c>
      <c r="I143" s="112"/>
      <c r="L143" s="23"/>
      <c r="M143" s="196"/>
      <c r="N143" s="57"/>
      <c r="O143" s="57"/>
      <c r="P143" s="57"/>
      <c r="Q143" s="57"/>
      <c r="R143" s="57"/>
      <c r="S143" s="57"/>
      <c r="T143" s="58"/>
      <c r="AT143" s="3" t="s">
        <v>143</v>
      </c>
      <c r="AU143" s="3" t="s">
        <v>88</v>
      </c>
    </row>
    <row r="144" s="210" customFormat="true" ht="35.45" hidden="false" customHeight="true" outlineLevel="0" collapsed="false">
      <c r="B144" s="211"/>
      <c r="D144" s="194" t="s">
        <v>195</v>
      </c>
      <c r="E144" s="212"/>
      <c r="F144" s="213" t="s">
        <v>196</v>
      </c>
      <c r="H144" s="214" t="n">
        <v>62.4</v>
      </c>
      <c r="I144" s="215"/>
      <c r="L144" s="211"/>
      <c r="M144" s="216"/>
      <c r="N144" s="217"/>
      <c r="O144" s="217"/>
      <c r="P144" s="217"/>
      <c r="Q144" s="217"/>
      <c r="R144" s="217"/>
      <c r="S144" s="217"/>
      <c r="T144" s="218"/>
      <c r="AT144" s="212" t="s">
        <v>195</v>
      </c>
      <c r="AU144" s="212" t="s">
        <v>88</v>
      </c>
      <c r="AV144" s="210" t="s">
        <v>88</v>
      </c>
      <c r="AW144" s="210" t="s">
        <v>34</v>
      </c>
      <c r="AX144" s="210" t="s">
        <v>86</v>
      </c>
      <c r="AY144" s="212" t="s">
        <v>136</v>
      </c>
    </row>
    <row r="145" s="22" customFormat="true" ht="35.45" hidden="false" customHeight="true" outlineLevel="0" collapsed="false">
      <c r="B145" s="180"/>
      <c r="C145" s="181" t="s">
        <v>219</v>
      </c>
      <c r="D145" s="181" t="s">
        <v>138</v>
      </c>
      <c r="E145" s="182" t="s">
        <v>220</v>
      </c>
      <c r="F145" s="183" t="s">
        <v>221</v>
      </c>
      <c r="G145" s="184" t="s">
        <v>183</v>
      </c>
      <c r="H145" s="185" t="n">
        <v>62.4</v>
      </c>
      <c r="I145" s="186"/>
      <c r="J145" s="187" t="n">
        <f aca="false">ROUND(I145*H145,2)</f>
        <v>0</v>
      </c>
      <c r="K145" s="183" t="s">
        <v>184</v>
      </c>
      <c r="L145" s="23"/>
      <c r="M145" s="188"/>
      <c r="N145" s="189" t="s">
        <v>44</v>
      </c>
      <c r="O145" s="57"/>
      <c r="P145" s="190" t="n">
        <f aca="false">O145*H145</f>
        <v>0</v>
      </c>
      <c r="Q145" s="190" t="n">
        <v>0</v>
      </c>
      <c r="R145" s="190" t="n">
        <f aca="false">Q145*H145</f>
        <v>0</v>
      </c>
      <c r="S145" s="190" t="n">
        <v>0</v>
      </c>
      <c r="T145" s="191" t="n">
        <f aca="false">S145*H145</f>
        <v>0</v>
      </c>
      <c r="AR145" s="192" t="s">
        <v>185</v>
      </c>
      <c r="AT145" s="192" t="s">
        <v>138</v>
      </c>
      <c r="AU145" s="192" t="s">
        <v>88</v>
      </c>
      <c r="AY145" s="3" t="s">
        <v>136</v>
      </c>
      <c r="BE145" s="193" t="n">
        <f aca="false">IF(N145="základní",J145,0)</f>
        <v>0</v>
      </c>
      <c r="BF145" s="193" t="n">
        <f aca="false">IF(N145="snížená",J145,0)</f>
        <v>0</v>
      </c>
      <c r="BG145" s="193" t="n">
        <f aca="false">IF(N145="zákl. přenesená",J145,0)</f>
        <v>0</v>
      </c>
      <c r="BH145" s="193" t="n">
        <f aca="false">IF(N145="sníž. přenesená",J145,0)</f>
        <v>0</v>
      </c>
      <c r="BI145" s="193" t="n">
        <f aca="false">IF(N145="nulová",J145,0)</f>
        <v>0</v>
      </c>
      <c r="BJ145" s="3" t="s">
        <v>86</v>
      </c>
      <c r="BK145" s="193" t="n">
        <f aca="false">ROUND(I145*H145,2)</f>
        <v>0</v>
      </c>
      <c r="BL145" s="3" t="s">
        <v>185</v>
      </c>
      <c r="BM145" s="192" t="s">
        <v>222</v>
      </c>
    </row>
    <row r="146" customFormat="false" ht="35.45" hidden="false" customHeight="true" outlineLevel="0" collapsed="false">
      <c r="A146" s="22"/>
      <c r="B146" s="23"/>
      <c r="D146" s="194" t="s">
        <v>143</v>
      </c>
      <c r="F146" s="195" t="s">
        <v>223</v>
      </c>
      <c r="I146" s="112"/>
      <c r="L146" s="23"/>
      <c r="M146" s="196"/>
      <c r="N146" s="57"/>
      <c r="O146" s="57"/>
      <c r="P146" s="57"/>
      <c r="Q146" s="57"/>
      <c r="R146" s="57"/>
      <c r="S146" s="57"/>
      <c r="T146" s="58"/>
      <c r="AT146" s="3" t="s">
        <v>143</v>
      </c>
      <c r="AU146" s="3" t="s">
        <v>88</v>
      </c>
    </row>
    <row r="147" customFormat="false" ht="35.45" hidden="false" customHeight="true" outlineLevel="0" collapsed="false">
      <c r="A147" s="22"/>
      <c r="B147" s="180"/>
      <c r="C147" s="181" t="s">
        <v>224</v>
      </c>
      <c r="D147" s="181" t="s">
        <v>138</v>
      </c>
      <c r="E147" s="182" t="s">
        <v>225</v>
      </c>
      <c r="F147" s="183" t="s">
        <v>226</v>
      </c>
      <c r="G147" s="184" t="s">
        <v>206</v>
      </c>
      <c r="H147" s="185" t="n">
        <v>3</v>
      </c>
      <c r="I147" s="186"/>
      <c r="J147" s="187" t="n">
        <f aca="false">ROUND(I147*H147,2)</f>
        <v>0</v>
      </c>
      <c r="K147" s="183"/>
      <c r="L147" s="23"/>
      <c r="M147" s="188"/>
      <c r="N147" s="189" t="s">
        <v>44</v>
      </c>
      <c r="O147" s="57"/>
      <c r="P147" s="190" t="n">
        <f aca="false">O147*H147</f>
        <v>0</v>
      </c>
      <c r="Q147" s="190" t="n">
        <v>0</v>
      </c>
      <c r="R147" s="190" t="n">
        <f aca="false">Q147*H147</f>
        <v>0</v>
      </c>
      <c r="S147" s="190" t="n">
        <v>0</v>
      </c>
      <c r="T147" s="191" t="n">
        <f aca="false">S147*H147</f>
        <v>0</v>
      </c>
      <c r="AR147" s="192" t="s">
        <v>185</v>
      </c>
      <c r="AT147" s="192" t="s">
        <v>138</v>
      </c>
      <c r="AU147" s="192" t="s">
        <v>88</v>
      </c>
      <c r="AY147" s="3" t="s">
        <v>136</v>
      </c>
      <c r="BE147" s="193" t="n">
        <f aca="false">IF(N147="základní",J147,0)</f>
        <v>0</v>
      </c>
      <c r="BF147" s="193" t="n">
        <f aca="false">IF(N147="snížená",J147,0)</f>
        <v>0</v>
      </c>
      <c r="BG147" s="193" t="n">
        <f aca="false">IF(N147="zákl. přenesená",J147,0)</f>
        <v>0</v>
      </c>
      <c r="BH147" s="193" t="n">
        <f aca="false">IF(N147="sníž. přenesená",J147,0)</f>
        <v>0</v>
      </c>
      <c r="BI147" s="193" t="n">
        <f aca="false">IF(N147="nulová",J147,0)</f>
        <v>0</v>
      </c>
      <c r="BJ147" s="3" t="s">
        <v>86</v>
      </c>
      <c r="BK147" s="193" t="n">
        <f aca="false">ROUND(I147*H147,2)</f>
        <v>0</v>
      </c>
      <c r="BL147" s="3" t="s">
        <v>185</v>
      </c>
      <c r="BM147" s="192" t="s">
        <v>227</v>
      </c>
    </row>
    <row r="148" customFormat="false" ht="76.2" hidden="false" customHeight="true" outlineLevel="0" collapsed="false">
      <c r="A148" s="22"/>
      <c r="B148" s="23"/>
      <c r="D148" s="194" t="s">
        <v>143</v>
      </c>
      <c r="F148" s="195" t="s">
        <v>228</v>
      </c>
      <c r="I148" s="112"/>
      <c r="L148" s="23"/>
      <c r="M148" s="196"/>
      <c r="N148" s="57"/>
      <c r="O148" s="57"/>
      <c r="P148" s="57"/>
      <c r="Q148" s="57"/>
      <c r="R148" s="57"/>
      <c r="S148" s="57"/>
      <c r="T148" s="58"/>
      <c r="AT148" s="3" t="s">
        <v>143</v>
      </c>
      <c r="AU148" s="3" t="s">
        <v>88</v>
      </c>
    </row>
    <row r="149" customFormat="false" ht="35.45" hidden="false" customHeight="true" outlineLevel="0" collapsed="false">
      <c r="A149" s="22"/>
      <c r="B149" s="180"/>
      <c r="C149" s="181" t="s">
        <v>229</v>
      </c>
      <c r="D149" s="181" t="s">
        <v>138</v>
      </c>
      <c r="E149" s="182" t="s">
        <v>230</v>
      </c>
      <c r="F149" s="183" t="s">
        <v>231</v>
      </c>
      <c r="G149" s="184" t="s">
        <v>199</v>
      </c>
      <c r="H149" s="185" t="n">
        <v>0.235</v>
      </c>
      <c r="I149" s="186"/>
      <c r="J149" s="187" t="n">
        <f aca="false">ROUND(I149*H149,2)</f>
        <v>0</v>
      </c>
      <c r="K149" s="183" t="s">
        <v>184</v>
      </c>
      <c r="L149" s="23"/>
      <c r="M149" s="188"/>
      <c r="N149" s="189" t="s">
        <v>44</v>
      </c>
      <c r="O149" s="57"/>
      <c r="P149" s="190" t="n">
        <f aca="false">O149*H149</f>
        <v>0</v>
      </c>
      <c r="Q149" s="190" t="n">
        <v>0</v>
      </c>
      <c r="R149" s="190" t="n">
        <f aca="false">Q149*H149</f>
        <v>0</v>
      </c>
      <c r="S149" s="190" t="n">
        <v>0</v>
      </c>
      <c r="T149" s="191" t="n">
        <f aca="false">S149*H149</f>
        <v>0</v>
      </c>
      <c r="AR149" s="192" t="s">
        <v>185</v>
      </c>
      <c r="AT149" s="192" t="s">
        <v>138</v>
      </c>
      <c r="AU149" s="192" t="s">
        <v>88</v>
      </c>
      <c r="AY149" s="3" t="s">
        <v>136</v>
      </c>
      <c r="BE149" s="193" t="n">
        <f aca="false">IF(N149="základní",J149,0)</f>
        <v>0</v>
      </c>
      <c r="BF149" s="193" t="n">
        <f aca="false">IF(N149="snížená",J149,0)</f>
        <v>0</v>
      </c>
      <c r="BG149" s="193" t="n">
        <f aca="false">IF(N149="zákl. přenesená",J149,0)</f>
        <v>0</v>
      </c>
      <c r="BH149" s="193" t="n">
        <f aca="false">IF(N149="sníž. přenesená",J149,0)</f>
        <v>0</v>
      </c>
      <c r="BI149" s="193" t="n">
        <f aca="false">IF(N149="nulová",J149,0)</f>
        <v>0</v>
      </c>
      <c r="BJ149" s="3" t="s">
        <v>86</v>
      </c>
      <c r="BK149" s="193" t="n">
        <f aca="false">ROUND(I149*H149,2)</f>
        <v>0</v>
      </c>
      <c r="BL149" s="3" t="s">
        <v>185</v>
      </c>
      <c r="BM149" s="192" t="s">
        <v>232</v>
      </c>
    </row>
    <row r="150" customFormat="false" ht="35.45" hidden="false" customHeight="true" outlineLevel="0" collapsed="false">
      <c r="A150" s="22"/>
      <c r="B150" s="23"/>
      <c r="D150" s="194" t="s">
        <v>143</v>
      </c>
      <c r="F150" s="195" t="s">
        <v>233</v>
      </c>
      <c r="I150" s="112"/>
      <c r="L150" s="23"/>
      <c r="M150" s="196"/>
      <c r="N150" s="57"/>
      <c r="O150" s="57"/>
      <c r="P150" s="57"/>
      <c r="Q150" s="57"/>
      <c r="R150" s="57"/>
      <c r="S150" s="57"/>
      <c r="T150" s="58"/>
      <c r="AT150" s="3" t="s">
        <v>143</v>
      </c>
      <c r="AU150" s="3" t="s">
        <v>88</v>
      </c>
    </row>
    <row r="151" s="166" customFormat="true" ht="35.45" hidden="false" customHeight="true" outlineLevel="0" collapsed="false">
      <c r="B151" s="167"/>
      <c r="D151" s="168" t="s">
        <v>78</v>
      </c>
      <c r="E151" s="178" t="s">
        <v>234</v>
      </c>
      <c r="F151" s="178" t="s">
        <v>235</v>
      </c>
      <c r="I151" s="170"/>
      <c r="J151" s="179" t="n">
        <f aca="false">BK151</f>
        <v>0</v>
      </c>
      <c r="L151" s="167"/>
      <c r="M151" s="172"/>
      <c r="N151" s="173"/>
      <c r="O151" s="173"/>
      <c r="P151" s="174" t="n">
        <f aca="false">SUM(P152:P179)</f>
        <v>0</v>
      </c>
      <c r="Q151" s="173"/>
      <c r="R151" s="174" t="n">
        <f aca="false">SUM(R152:R179)</f>
        <v>0.03957</v>
      </c>
      <c r="S151" s="173"/>
      <c r="T151" s="175" t="n">
        <f aca="false">SUM(T152:T179)</f>
        <v>0</v>
      </c>
      <c r="AR151" s="168" t="s">
        <v>88</v>
      </c>
      <c r="AT151" s="176" t="s">
        <v>78</v>
      </c>
      <c r="AU151" s="176" t="s">
        <v>86</v>
      </c>
      <c r="AY151" s="168" t="s">
        <v>136</v>
      </c>
      <c r="BK151" s="177" t="n">
        <f aca="false">SUM(BK152:BK179)</f>
        <v>0</v>
      </c>
    </row>
    <row r="152" s="22" customFormat="true" ht="35.45" hidden="false" customHeight="true" outlineLevel="0" collapsed="false">
      <c r="B152" s="180"/>
      <c r="C152" s="181" t="s">
        <v>236</v>
      </c>
      <c r="D152" s="181" t="s">
        <v>138</v>
      </c>
      <c r="E152" s="182" t="s">
        <v>237</v>
      </c>
      <c r="F152" s="183" t="s">
        <v>238</v>
      </c>
      <c r="G152" s="184" t="s">
        <v>239</v>
      </c>
      <c r="H152" s="185" t="n">
        <v>6</v>
      </c>
      <c r="I152" s="186"/>
      <c r="J152" s="187" t="n">
        <f aca="false">ROUND(I152*H152,2)</f>
        <v>0</v>
      </c>
      <c r="K152" s="183"/>
      <c r="L152" s="23"/>
      <c r="M152" s="188"/>
      <c r="N152" s="189" t="s">
        <v>44</v>
      </c>
      <c r="O152" s="57"/>
      <c r="P152" s="190" t="n">
        <f aca="false">O152*H152</f>
        <v>0</v>
      </c>
      <c r="Q152" s="190" t="n">
        <v>0</v>
      </c>
      <c r="R152" s="190" t="n">
        <f aca="false">Q152*H152</f>
        <v>0</v>
      </c>
      <c r="S152" s="190" t="n">
        <v>0</v>
      </c>
      <c r="T152" s="191" t="n">
        <f aca="false">S152*H152</f>
        <v>0</v>
      </c>
      <c r="AR152" s="192" t="s">
        <v>185</v>
      </c>
      <c r="AT152" s="192" t="s">
        <v>138</v>
      </c>
      <c r="AU152" s="192" t="s">
        <v>88</v>
      </c>
      <c r="AY152" s="3" t="s">
        <v>136</v>
      </c>
      <c r="BE152" s="193" t="n">
        <f aca="false">IF(N152="základní",J152,0)</f>
        <v>0</v>
      </c>
      <c r="BF152" s="193" t="n">
        <f aca="false">IF(N152="snížená",J152,0)</f>
        <v>0</v>
      </c>
      <c r="BG152" s="193" t="n">
        <f aca="false">IF(N152="zákl. přenesená",J152,0)</f>
        <v>0</v>
      </c>
      <c r="BH152" s="193" t="n">
        <f aca="false">IF(N152="sníž. přenesená",J152,0)</f>
        <v>0</v>
      </c>
      <c r="BI152" s="193" t="n">
        <f aca="false">IF(N152="nulová",J152,0)</f>
        <v>0</v>
      </c>
      <c r="BJ152" s="3" t="s">
        <v>86</v>
      </c>
      <c r="BK152" s="193" t="n">
        <f aca="false">ROUND(I152*H152,2)</f>
        <v>0</v>
      </c>
      <c r="BL152" s="3" t="s">
        <v>185</v>
      </c>
      <c r="BM152" s="192" t="s">
        <v>240</v>
      </c>
    </row>
    <row r="153" customFormat="false" ht="35.45" hidden="false" customHeight="true" outlineLevel="0" collapsed="false">
      <c r="A153" s="22"/>
      <c r="B153" s="23"/>
      <c r="D153" s="194" t="s">
        <v>143</v>
      </c>
      <c r="F153" s="195" t="s">
        <v>238</v>
      </c>
      <c r="I153" s="112"/>
      <c r="L153" s="23"/>
      <c r="M153" s="196"/>
      <c r="N153" s="57"/>
      <c r="O153" s="57"/>
      <c r="P153" s="57"/>
      <c r="Q153" s="57"/>
      <c r="R153" s="57"/>
      <c r="S153" s="57"/>
      <c r="T153" s="58"/>
      <c r="AT153" s="3" t="s">
        <v>143</v>
      </c>
      <c r="AU153" s="3" t="s">
        <v>88</v>
      </c>
    </row>
    <row r="154" customFormat="false" ht="35.45" hidden="false" customHeight="true" outlineLevel="0" collapsed="false">
      <c r="A154" s="22"/>
      <c r="B154" s="180"/>
      <c r="C154" s="200" t="s">
        <v>241</v>
      </c>
      <c r="D154" s="200" t="s">
        <v>188</v>
      </c>
      <c r="E154" s="201" t="s">
        <v>242</v>
      </c>
      <c r="F154" s="202" t="s">
        <v>243</v>
      </c>
      <c r="G154" s="203" t="s">
        <v>239</v>
      </c>
      <c r="H154" s="204" t="n">
        <v>6</v>
      </c>
      <c r="I154" s="205"/>
      <c r="J154" s="206" t="n">
        <f aca="false">ROUND(I154*H154,2)</f>
        <v>0</v>
      </c>
      <c r="K154" s="202"/>
      <c r="L154" s="207"/>
      <c r="M154" s="208"/>
      <c r="N154" s="209" t="s">
        <v>44</v>
      </c>
      <c r="O154" s="57"/>
      <c r="P154" s="190" t="n">
        <f aca="false">O154*H154</f>
        <v>0</v>
      </c>
      <c r="Q154" s="190" t="n">
        <v>0.002</v>
      </c>
      <c r="R154" s="190" t="n">
        <f aca="false">Q154*H154</f>
        <v>0.012</v>
      </c>
      <c r="S154" s="190" t="n">
        <v>0</v>
      </c>
      <c r="T154" s="191" t="n">
        <f aca="false">S154*H154</f>
        <v>0</v>
      </c>
      <c r="AR154" s="192" t="s">
        <v>192</v>
      </c>
      <c r="AT154" s="192" t="s">
        <v>188</v>
      </c>
      <c r="AU154" s="192" t="s">
        <v>88</v>
      </c>
      <c r="AY154" s="3" t="s">
        <v>136</v>
      </c>
      <c r="BE154" s="193" t="n">
        <f aca="false">IF(N154="základní",J154,0)</f>
        <v>0</v>
      </c>
      <c r="BF154" s="193" t="n">
        <f aca="false">IF(N154="snížená",J154,0)</f>
        <v>0</v>
      </c>
      <c r="BG154" s="193" t="n">
        <f aca="false">IF(N154="zákl. přenesená",J154,0)</f>
        <v>0</v>
      </c>
      <c r="BH154" s="193" t="n">
        <f aca="false">IF(N154="sníž. přenesená",J154,0)</f>
        <v>0</v>
      </c>
      <c r="BI154" s="193" t="n">
        <f aca="false">IF(N154="nulová",J154,0)</f>
        <v>0</v>
      </c>
      <c r="BJ154" s="3" t="s">
        <v>86</v>
      </c>
      <c r="BK154" s="193" t="n">
        <f aca="false">ROUND(I154*H154,2)</f>
        <v>0</v>
      </c>
      <c r="BL154" s="3" t="s">
        <v>185</v>
      </c>
      <c r="BM154" s="192" t="s">
        <v>244</v>
      </c>
    </row>
    <row r="155" customFormat="false" ht="35.45" hidden="false" customHeight="true" outlineLevel="0" collapsed="false">
      <c r="A155" s="22"/>
      <c r="B155" s="23"/>
      <c r="D155" s="194" t="s">
        <v>143</v>
      </c>
      <c r="F155" s="195" t="s">
        <v>243</v>
      </c>
      <c r="I155" s="112"/>
      <c r="L155" s="23"/>
      <c r="M155" s="196"/>
      <c r="N155" s="57"/>
      <c r="O155" s="57"/>
      <c r="P155" s="57"/>
      <c r="Q155" s="57"/>
      <c r="R155" s="57"/>
      <c r="S155" s="57"/>
      <c r="T155" s="58"/>
      <c r="AT155" s="3" t="s">
        <v>143</v>
      </c>
      <c r="AU155" s="3" t="s">
        <v>88</v>
      </c>
    </row>
    <row r="156" s="210" customFormat="true" ht="35.45" hidden="false" customHeight="true" outlineLevel="0" collapsed="false">
      <c r="B156" s="211"/>
      <c r="D156" s="194" t="s">
        <v>195</v>
      </c>
      <c r="E156" s="212"/>
      <c r="F156" s="213" t="s">
        <v>245</v>
      </c>
      <c r="H156" s="214" t="n">
        <v>6</v>
      </c>
      <c r="I156" s="215"/>
      <c r="L156" s="211"/>
      <c r="M156" s="216"/>
      <c r="N156" s="217"/>
      <c r="O156" s="217"/>
      <c r="P156" s="217"/>
      <c r="Q156" s="217"/>
      <c r="R156" s="217"/>
      <c r="S156" s="217"/>
      <c r="T156" s="218"/>
      <c r="AT156" s="212" t="s">
        <v>195</v>
      </c>
      <c r="AU156" s="212" t="s">
        <v>88</v>
      </c>
      <c r="AV156" s="210" t="s">
        <v>88</v>
      </c>
      <c r="AW156" s="210" t="s">
        <v>34</v>
      </c>
      <c r="AX156" s="210" t="s">
        <v>79</v>
      </c>
      <c r="AY156" s="212" t="s">
        <v>136</v>
      </c>
    </row>
    <row r="157" s="22" customFormat="true" ht="35.45" hidden="false" customHeight="true" outlineLevel="0" collapsed="false">
      <c r="B157" s="180"/>
      <c r="C157" s="181" t="s">
        <v>246</v>
      </c>
      <c r="D157" s="181" t="s">
        <v>138</v>
      </c>
      <c r="E157" s="182" t="s">
        <v>247</v>
      </c>
      <c r="F157" s="183" t="s">
        <v>248</v>
      </c>
      <c r="G157" s="184" t="s">
        <v>249</v>
      </c>
      <c r="H157" s="185" t="n">
        <v>3</v>
      </c>
      <c r="I157" s="186"/>
      <c r="J157" s="187" t="n">
        <f aca="false">ROUND(I157*H157,2)</f>
        <v>0</v>
      </c>
      <c r="K157" s="183" t="s">
        <v>184</v>
      </c>
      <c r="L157" s="23"/>
      <c r="M157" s="188"/>
      <c r="N157" s="189" t="s">
        <v>44</v>
      </c>
      <c r="O157" s="57"/>
      <c r="P157" s="190" t="n">
        <f aca="false">O157*H157</f>
        <v>0</v>
      </c>
      <c r="Q157" s="190" t="n">
        <v>0.00018</v>
      </c>
      <c r="R157" s="190" t="n">
        <f aca="false">Q157*H157</f>
        <v>0.00054</v>
      </c>
      <c r="S157" s="190" t="n">
        <v>0</v>
      </c>
      <c r="T157" s="191" t="n">
        <f aca="false">S157*H157</f>
        <v>0</v>
      </c>
      <c r="AR157" s="192" t="s">
        <v>185</v>
      </c>
      <c r="AT157" s="192" t="s">
        <v>138</v>
      </c>
      <c r="AU157" s="192" t="s">
        <v>88</v>
      </c>
      <c r="AY157" s="3" t="s">
        <v>136</v>
      </c>
      <c r="BE157" s="193" t="n">
        <f aca="false">IF(N157="základní",J157,0)</f>
        <v>0</v>
      </c>
      <c r="BF157" s="193" t="n">
        <f aca="false">IF(N157="snížená",J157,0)</f>
        <v>0</v>
      </c>
      <c r="BG157" s="193" t="n">
        <f aca="false">IF(N157="zákl. přenesená",J157,0)</f>
        <v>0</v>
      </c>
      <c r="BH157" s="193" t="n">
        <f aca="false">IF(N157="sníž. přenesená",J157,0)</f>
        <v>0</v>
      </c>
      <c r="BI157" s="193" t="n">
        <f aca="false">IF(N157="nulová",J157,0)</f>
        <v>0</v>
      </c>
      <c r="BJ157" s="3" t="s">
        <v>86</v>
      </c>
      <c r="BK157" s="193" t="n">
        <f aca="false">ROUND(I157*H157,2)</f>
        <v>0</v>
      </c>
      <c r="BL157" s="3" t="s">
        <v>185</v>
      </c>
      <c r="BM157" s="192" t="s">
        <v>250</v>
      </c>
    </row>
    <row r="158" customFormat="false" ht="35.45" hidden="false" customHeight="true" outlineLevel="0" collapsed="false">
      <c r="A158" s="22"/>
      <c r="B158" s="23"/>
      <c r="D158" s="194" t="s">
        <v>143</v>
      </c>
      <c r="F158" s="195" t="s">
        <v>251</v>
      </c>
      <c r="I158" s="112"/>
      <c r="L158" s="23"/>
      <c r="M158" s="196"/>
      <c r="N158" s="57"/>
      <c r="O158" s="57"/>
      <c r="P158" s="57"/>
      <c r="Q158" s="57"/>
      <c r="R158" s="57"/>
      <c r="S158" s="57"/>
      <c r="T158" s="58"/>
      <c r="AT158" s="3" t="s">
        <v>143</v>
      </c>
      <c r="AU158" s="3" t="s">
        <v>88</v>
      </c>
    </row>
    <row r="159" s="210" customFormat="true" ht="35.45" hidden="false" customHeight="true" outlineLevel="0" collapsed="false">
      <c r="B159" s="211"/>
      <c r="D159" s="194" t="s">
        <v>195</v>
      </c>
      <c r="E159" s="212"/>
      <c r="F159" s="213" t="s">
        <v>149</v>
      </c>
      <c r="H159" s="214" t="n">
        <v>3</v>
      </c>
      <c r="I159" s="215"/>
      <c r="L159" s="211"/>
      <c r="M159" s="216"/>
      <c r="N159" s="217"/>
      <c r="O159" s="217"/>
      <c r="P159" s="217"/>
      <c r="Q159" s="217"/>
      <c r="R159" s="217"/>
      <c r="S159" s="217"/>
      <c r="T159" s="218"/>
      <c r="AT159" s="212" t="s">
        <v>195</v>
      </c>
      <c r="AU159" s="212" t="s">
        <v>88</v>
      </c>
      <c r="AV159" s="210" t="s">
        <v>88</v>
      </c>
      <c r="AW159" s="210" t="s">
        <v>34</v>
      </c>
      <c r="AX159" s="210" t="s">
        <v>86</v>
      </c>
      <c r="AY159" s="212" t="s">
        <v>136</v>
      </c>
    </row>
    <row r="160" s="22" customFormat="true" ht="35.45" hidden="false" customHeight="true" outlineLevel="0" collapsed="false">
      <c r="B160" s="180"/>
      <c r="C160" s="181" t="s">
        <v>252</v>
      </c>
      <c r="D160" s="181" t="s">
        <v>138</v>
      </c>
      <c r="E160" s="182" t="s">
        <v>253</v>
      </c>
      <c r="F160" s="183" t="s">
        <v>254</v>
      </c>
      <c r="G160" s="184" t="s">
        <v>249</v>
      </c>
      <c r="H160" s="185" t="n">
        <v>3</v>
      </c>
      <c r="I160" s="186"/>
      <c r="J160" s="187" t="n">
        <f aca="false">ROUND(I160*H160,2)</f>
        <v>0</v>
      </c>
      <c r="K160" s="183" t="s">
        <v>184</v>
      </c>
      <c r="L160" s="23"/>
      <c r="M160" s="188"/>
      <c r="N160" s="189" t="s">
        <v>44</v>
      </c>
      <c r="O160" s="57"/>
      <c r="P160" s="190" t="n">
        <f aca="false">O160*H160</f>
        <v>0</v>
      </c>
      <c r="Q160" s="190" t="n">
        <v>0.00025</v>
      </c>
      <c r="R160" s="190" t="n">
        <f aca="false">Q160*H160</f>
        <v>0.00075</v>
      </c>
      <c r="S160" s="190" t="n">
        <v>0</v>
      </c>
      <c r="T160" s="191" t="n">
        <f aca="false">S160*H160</f>
        <v>0</v>
      </c>
      <c r="AR160" s="192" t="s">
        <v>185</v>
      </c>
      <c r="AT160" s="192" t="s">
        <v>138</v>
      </c>
      <c r="AU160" s="192" t="s">
        <v>88</v>
      </c>
      <c r="AY160" s="3" t="s">
        <v>136</v>
      </c>
      <c r="BE160" s="193" t="n">
        <f aca="false">IF(N160="základní",J160,0)</f>
        <v>0</v>
      </c>
      <c r="BF160" s="193" t="n">
        <f aca="false">IF(N160="snížená",J160,0)</f>
        <v>0</v>
      </c>
      <c r="BG160" s="193" t="n">
        <f aca="false">IF(N160="zákl. přenesená",J160,0)</f>
        <v>0</v>
      </c>
      <c r="BH160" s="193" t="n">
        <f aca="false">IF(N160="sníž. přenesená",J160,0)</f>
        <v>0</v>
      </c>
      <c r="BI160" s="193" t="n">
        <f aca="false">IF(N160="nulová",J160,0)</f>
        <v>0</v>
      </c>
      <c r="BJ160" s="3" t="s">
        <v>86</v>
      </c>
      <c r="BK160" s="193" t="n">
        <f aca="false">ROUND(I160*H160,2)</f>
        <v>0</v>
      </c>
      <c r="BL160" s="3" t="s">
        <v>185</v>
      </c>
      <c r="BM160" s="192" t="s">
        <v>255</v>
      </c>
    </row>
    <row r="161" customFormat="false" ht="35.45" hidden="false" customHeight="true" outlineLevel="0" collapsed="false">
      <c r="A161" s="22"/>
      <c r="B161" s="23"/>
      <c r="D161" s="194" t="s">
        <v>143</v>
      </c>
      <c r="F161" s="195" t="s">
        <v>256</v>
      </c>
      <c r="I161" s="112"/>
      <c r="L161" s="23"/>
      <c r="M161" s="196"/>
      <c r="N161" s="57"/>
      <c r="O161" s="57"/>
      <c r="P161" s="57"/>
      <c r="Q161" s="57"/>
      <c r="R161" s="57"/>
      <c r="S161" s="57"/>
      <c r="T161" s="58"/>
      <c r="AT161" s="3" t="s">
        <v>143</v>
      </c>
      <c r="AU161" s="3" t="s">
        <v>88</v>
      </c>
    </row>
    <row r="162" s="210" customFormat="true" ht="35.45" hidden="false" customHeight="true" outlineLevel="0" collapsed="false">
      <c r="B162" s="211"/>
      <c r="D162" s="194" t="s">
        <v>195</v>
      </c>
      <c r="E162" s="212"/>
      <c r="F162" s="213" t="s">
        <v>149</v>
      </c>
      <c r="H162" s="214" t="n">
        <v>3</v>
      </c>
      <c r="I162" s="215"/>
      <c r="L162" s="211"/>
      <c r="M162" s="216"/>
      <c r="N162" s="217"/>
      <c r="O162" s="217"/>
      <c r="P162" s="217"/>
      <c r="Q162" s="217"/>
      <c r="R162" s="217"/>
      <c r="S162" s="217"/>
      <c r="T162" s="218"/>
      <c r="AT162" s="212" t="s">
        <v>195</v>
      </c>
      <c r="AU162" s="212" t="s">
        <v>88</v>
      </c>
      <c r="AV162" s="210" t="s">
        <v>88</v>
      </c>
      <c r="AW162" s="210" t="s">
        <v>34</v>
      </c>
      <c r="AX162" s="210" t="s">
        <v>79</v>
      </c>
      <c r="AY162" s="212" t="s">
        <v>136</v>
      </c>
    </row>
    <row r="163" s="22" customFormat="true" ht="35.45" hidden="false" customHeight="true" outlineLevel="0" collapsed="false">
      <c r="B163" s="180"/>
      <c r="C163" s="181" t="s">
        <v>257</v>
      </c>
      <c r="D163" s="181" t="s">
        <v>138</v>
      </c>
      <c r="E163" s="182" t="s">
        <v>258</v>
      </c>
      <c r="F163" s="183" t="s">
        <v>259</v>
      </c>
      <c r="G163" s="184" t="s">
        <v>249</v>
      </c>
      <c r="H163" s="185" t="n">
        <v>6</v>
      </c>
      <c r="I163" s="186"/>
      <c r="J163" s="187" t="n">
        <f aca="false">ROUND(I163*H163,2)</f>
        <v>0</v>
      </c>
      <c r="K163" s="183" t="s">
        <v>191</v>
      </c>
      <c r="L163" s="23"/>
      <c r="M163" s="188"/>
      <c r="N163" s="189" t="s">
        <v>44</v>
      </c>
      <c r="O163" s="57"/>
      <c r="P163" s="190" t="n">
        <f aca="false">O163*H163</f>
        <v>0</v>
      </c>
      <c r="Q163" s="190" t="n">
        <v>0.00022</v>
      </c>
      <c r="R163" s="190" t="n">
        <f aca="false">Q163*H163</f>
        <v>0.00132</v>
      </c>
      <c r="S163" s="190" t="n">
        <v>0</v>
      </c>
      <c r="T163" s="191" t="n">
        <f aca="false">S163*H163</f>
        <v>0</v>
      </c>
      <c r="AR163" s="192" t="s">
        <v>185</v>
      </c>
      <c r="AT163" s="192" t="s">
        <v>138</v>
      </c>
      <c r="AU163" s="192" t="s">
        <v>88</v>
      </c>
      <c r="AY163" s="3" t="s">
        <v>136</v>
      </c>
      <c r="BE163" s="193" t="n">
        <f aca="false">IF(N163="základní",J163,0)</f>
        <v>0</v>
      </c>
      <c r="BF163" s="193" t="n">
        <f aca="false">IF(N163="snížená",J163,0)</f>
        <v>0</v>
      </c>
      <c r="BG163" s="193" t="n">
        <f aca="false">IF(N163="zákl. přenesená",J163,0)</f>
        <v>0</v>
      </c>
      <c r="BH163" s="193" t="n">
        <f aca="false">IF(N163="sníž. přenesená",J163,0)</f>
        <v>0</v>
      </c>
      <c r="BI163" s="193" t="n">
        <f aca="false">IF(N163="nulová",J163,0)</f>
        <v>0</v>
      </c>
      <c r="BJ163" s="3" t="s">
        <v>86</v>
      </c>
      <c r="BK163" s="193" t="n">
        <f aca="false">ROUND(I163*H163,2)</f>
        <v>0</v>
      </c>
      <c r="BL163" s="3" t="s">
        <v>185</v>
      </c>
      <c r="BM163" s="192" t="s">
        <v>260</v>
      </c>
    </row>
    <row r="164" customFormat="false" ht="35.45" hidden="false" customHeight="true" outlineLevel="0" collapsed="false">
      <c r="A164" s="22"/>
      <c r="B164" s="23"/>
      <c r="D164" s="194" t="s">
        <v>143</v>
      </c>
      <c r="F164" s="195" t="s">
        <v>261</v>
      </c>
      <c r="I164" s="112"/>
      <c r="L164" s="23"/>
      <c r="M164" s="196"/>
      <c r="N164" s="57"/>
      <c r="O164" s="57"/>
      <c r="P164" s="57"/>
      <c r="Q164" s="57"/>
      <c r="R164" s="57"/>
      <c r="S164" s="57"/>
      <c r="T164" s="58"/>
      <c r="AT164" s="3" t="s">
        <v>143</v>
      </c>
      <c r="AU164" s="3" t="s">
        <v>88</v>
      </c>
    </row>
    <row r="165" s="210" customFormat="true" ht="35.45" hidden="false" customHeight="true" outlineLevel="0" collapsed="false">
      <c r="B165" s="211"/>
      <c r="D165" s="194" t="s">
        <v>195</v>
      </c>
      <c r="E165" s="212"/>
      <c r="F165" s="213" t="s">
        <v>163</v>
      </c>
      <c r="H165" s="214" t="n">
        <v>6</v>
      </c>
      <c r="I165" s="215"/>
      <c r="L165" s="211"/>
      <c r="M165" s="216"/>
      <c r="N165" s="217"/>
      <c r="O165" s="217"/>
      <c r="P165" s="217"/>
      <c r="Q165" s="217"/>
      <c r="R165" s="217"/>
      <c r="S165" s="217"/>
      <c r="T165" s="218"/>
      <c r="AT165" s="212" t="s">
        <v>195</v>
      </c>
      <c r="AU165" s="212" t="s">
        <v>88</v>
      </c>
      <c r="AV165" s="210" t="s">
        <v>88</v>
      </c>
      <c r="AW165" s="210" t="s">
        <v>34</v>
      </c>
      <c r="AX165" s="210" t="s">
        <v>79</v>
      </c>
      <c r="AY165" s="212" t="s">
        <v>136</v>
      </c>
    </row>
    <row r="166" s="22" customFormat="true" ht="35.45" hidden="false" customHeight="true" outlineLevel="0" collapsed="false">
      <c r="B166" s="180"/>
      <c r="C166" s="181" t="s">
        <v>7</v>
      </c>
      <c r="D166" s="181" t="s">
        <v>138</v>
      </c>
      <c r="E166" s="182" t="s">
        <v>262</v>
      </c>
      <c r="F166" s="183" t="s">
        <v>263</v>
      </c>
      <c r="G166" s="184" t="s">
        <v>249</v>
      </c>
      <c r="H166" s="185" t="n">
        <v>6</v>
      </c>
      <c r="I166" s="186"/>
      <c r="J166" s="187" t="n">
        <f aca="false">ROUND(I166*H166,2)</f>
        <v>0</v>
      </c>
      <c r="K166" s="183" t="s">
        <v>184</v>
      </c>
      <c r="L166" s="23"/>
      <c r="M166" s="188"/>
      <c r="N166" s="189" t="s">
        <v>44</v>
      </c>
      <c r="O166" s="57"/>
      <c r="P166" s="190" t="n">
        <f aca="false">O166*H166</f>
        <v>0</v>
      </c>
      <c r="Q166" s="190" t="n">
        <v>0.00124</v>
      </c>
      <c r="R166" s="190" t="n">
        <f aca="false">Q166*H166</f>
        <v>0.00744</v>
      </c>
      <c r="S166" s="190" t="n">
        <v>0</v>
      </c>
      <c r="T166" s="191" t="n">
        <f aca="false">S166*H166</f>
        <v>0</v>
      </c>
      <c r="AR166" s="192" t="s">
        <v>185</v>
      </c>
      <c r="AT166" s="192" t="s">
        <v>138</v>
      </c>
      <c r="AU166" s="192" t="s">
        <v>88</v>
      </c>
      <c r="AY166" s="3" t="s">
        <v>136</v>
      </c>
      <c r="BE166" s="193" t="n">
        <f aca="false">IF(N166="základní",J166,0)</f>
        <v>0</v>
      </c>
      <c r="BF166" s="193" t="n">
        <f aca="false">IF(N166="snížená",J166,0)</f>
        <v>0</v>
      </c>
      <c r="BG166" s="193" t="n">
        <f aca="false">IF(N166="zákl. přenesená",J166,0)</f>
        <v>0</v>
      </c>
      <c r="BH166" s="193" t="n">
        <f aca="false">IF(N166="sníž. přenesená",J166,0)</f>
        <v>0</v>
      </c>
      <c r="BI166" s="193" t="n">
        <f aca="false">IF(N166="nulová",J166,0)</f>
        <v>0</v>
      </c>
      <c r="BJ166" s="3" t="s">
        <v>86</v>
      </c>
      <c r="BK166" s="193" t="n">
        <f aca="false">ROUND(I166*H166,2)</f>
        <v>0</v>
      </c>
      <c r="BL166" s="3" t="s">
        <v>185</v>
      </c>
      <c r="BM166" s="192" t="s">
        <v>264</v>
      </c>
    </row>
    <row r="167" customFormat="false" ht="35.45" hidden="false" customHeight="true" outlineLevel="0" collapsed="false">
      <c r="A167" s="22"/>
      <c r="B167" s="23"/>
      <c r="D167" s="194" t="s">
        <v>143</v>
      </c>
      <c r="F167" s="195" t="s">
        <v>265</v>
      </c>
      <c r="I167" s="112"/>
      <c r="L167" s="23"/>
      <c r="M167" s="196"/>
      <c r="N167" s="57"/>
      <c r="O167" s="57"/>
      <c r="P167" s="57"/>
      <c r="Q167" s="57"/>
      <c r="R167" s="57"/>
      <c r="S167" s="57"/>
      <c r="T167" s="58"/>
      <c r="AT167" s="3" t="s">
        <v>143</v>
      </c>
      <c r="AU167" s="3" t="s">
        <v>88</v>
      </c>
    </row>
    <row r="168" s="210" customFormat="true" ht="35.45" hidden="false" customHeight="true" outlineLevel="0" collapsed="false">
      <c r="B168" s="211"/>
      <c r="D168" s="194" t="s">
        <v>195</v>
      </c>
      <c r="E168" s="212"/>
      <c r="F168" s="213" t="s">
        <v>245</v>
      </c>
      <c r="H168" s="214" t="n">
        <v>6</v>
      </c>
      <c r="I168" s="215"/>
      <c r="L168" s="211"/>
      <c r="M168" s="216"/>
      <c r="N168" s="217"/>
      <c r="O168" s="217"/>
      <c r="P168" s="217"/>
      <c r="Q168" s="217"/>
      <c r="R168" s="217"/>
      <c r="S168" s="217"/>
      <c r="T168" s="218"/>
      <c r="AT168" s="212" t="s">
        <v>195</v>
      </c>
      <c r="AU168" s="212" t="s">
        <v>88</v>
      </c>
      <c r="AV168" s="210" t="s">
        <v>88</v>
      </c>
      <c r="AW168" s="210" t="s">
        <v>34</v>
      </c>
      <c r="AX168" s="210" t="s">
        <v>79</v>
      </c>
      <c r="AY168" s="212" t="s">
        <v>136</v>
      </c>
    </row>
    <row r="169" s="22" customFormat="true" ht="35.45" hidden="false" customHeight="true" outlineLevel="0" collapsed="false">
      <c r="B169" s="180"/>
      <c r="C169" s="181" t="s">
        <v>185</v>
      </c>
      <c r="D169" s="181" t="s">
        <v>138</v>
      </c>
      <c r="E169" s="182" t="s">
        <v>266</v>
      </c>
      <c r="F169" s="183" t="s">
        <v>267</v>
      </c>
      <c r="G169" s="184" t="s">
        <v>249</v>
      </c>
      <c r="H169" s="185" t="n">
        <v>12</v>
      </c>
      <c r="I169" s="186"/>
      <c r="J169" s="187" t="n">
        <f aca="false">ROUND(I169*H169,2)</f>
        <v>0</v>
      </c>
      <c r="K169" s="183" t="s">
        <v>184</v>
      </c>
      <c r="L169" s="23"/>
      <c r="M169" s="188"/>
      <c r="N169" s="189" t="s">
        <v>44</v>
      </c>
      <c r="O169" s="57"/>
      <c r="P169" s="190" t="n">
        <f aca="false">O169*H169</f>
        <v>0</v>
      </c>
      <c r="Q169" s="190" t="n">
        <v>0.0007</v>
      </c>
      <c r="R169" s="190" t="n">
        <f aca="false">Q169*H169</f>
        <v>0.0084</v>
      </c>
      <c r="S169" s="190" t="n">
        <v>0</v>
      </c>
      <c r="T169" s="191" t="n">
        <f aca="false">S169*H169</f>
        <v>0</v>
      </c>
      <c r="AR169" s="192" t="s">
        <v>185</v>
      </c>
      <c r="AT169" s="192" t="s">
        <v>138</v>
      </c>
      <c r="AU169" s="192" t="s">
        <v>88</v>
      </c>
      <c r="AY169" s="3" t="s">
        <v>136</v>
      </c>
      <c r="BE169" s="193" t="n">
        <f aca="false">IF(N169="základní",J169,0)</f>
        <v>0</v>
      </c>
      <c r="BF169" s="193" t="n">
        <f aca="false">IF(N169="snížená",J169,0)</f>
        <v>0</v>
      </c>
      <c r="BG169" s="193" t="n">
        <f aca="false">IF(N169="zákl. přenesená",J169,0)</f>
        <v>0</v>
      </c>
      <c r="BH169" s="193" t="n">
        <f aca="false">IF(N169="sníž. přenesená",J169,0)</f>
        <v>0</v>
      </c>
      <c r="BI169" s="193" t="n">
        <f aca="false">IF(N169="nulová",J169,0)</f>
        <v>0</v>
      </c>
      <c r="BJ169" s="3" t="s">
        <v>86</v>
      </c>
      <c r="BK169" s="193" t="n">
        <f aca="false">ROUND(I169*H169,2)</f>
        <v>0</v>
      </c>
      <c r="BL169" s="3" t="s">
        <v>185</v>
      </c>
      <c r="BM169" s="192" t="s">
        <v>268</v>
      </c>
    </row>
    <row r="170" customFormat="false" ht="35.45" hidden="false" customHeight="true" outlineLevel="0" collapsed="false">
      <c r="A170" s="22"/>
      <c r="B170" s="23"/>
      <c r="D170" s="194" t="s">
        <v>143</v>
      </c>
      <c r="F170" s="195" t="s">
        <v>269</v>
      </c>
      <c r="I170" s="112"/>
      <c r="L170" s="23"/>
      <c r="M170" s="196"/>
      <c r="N170" s="57"/>
      <c r="O170" s="57"/>
      <c r="P170" s="57"/>
      <c r="Q170" s="57"/>
      <c r="R170" s="57"/>
      <c r="S170" s="57"/>
      <c r="T170" s="58"/>
      <c r="AT170" s="3" t="s">
        <v>143</v>
      </c>
      <c r="AU170" s="3" t="s">
        <v>88</v>
      </c>
    </row>
    <row r="171" s="210" customFormat="true" ht="35.45" hidden="false" customHeight="true" outlineLevel="0" collapsed="false">
      <c r="B171" s="211"/>
      <c r="D171" s="194" t="s">
        <v>195</v>
      </c>
      <c r="E171" s="212"/>
      <c r="F171" s="213" t="s">
        <v>270</v>
      </c>
      <c r="H171" s="214" t="n">
        <v>12</v>
      </c>
      <c r="I171" s="215"/>
      <c r="L171" s="211"/>
      <c r="M171" s="216"/>
      <c r="N171" s="217"/>
      <c r="O171" s="217"/>
      <c r="P171" s="217"/>
      <c r="Q171" s="217"/>
      <c r="R171" s="217"/>
      <c r="S171" s="217"/>
      <c r="T171" s="218"/>
      <c r="AT171" s="212" t="s">
        <v>195</v>
      </c>
      <c r="AU171" s="212" t="s">
        <v>88</v>
      </c>
      <c r="AV171" s="210" t="s">
        <v>88</v>
      </c>
      <c r="AW171" s="210" t="s">
        <v>34</v>
      </c>
      <c r="AX171" s="210" t="s">
        <v>79</v>
      </c>
      <c r="AY171" s="212" t="s">
        <v>136</v>
      </c>
    </row>
    <row r="172" s="22" customFormat="true" ht="35.45" hidden="false" customHeight="true" outlineLevel="0" collapsed="false">
      <c r="B172" s="180"/>
      <c r="C172" s="181" t="s">
        <v>271</v>
      </c>
      <c r="D172" s="181" t="s">
        <v>138</v>
      </c>
      <c r="E172" s="182" t="s">
        <v>272</v>
      </c>
      <c r="F172" s="183" t="s">
        <v>273</v>
      </c>
      <c r="G172" s="184" t="s">
        <v>249</v>
      </c>
      <c r="H172" s="185" t="n">
        <v>12</v>
      </c>
      <c r="I172" s="186"/>
      <c r="J172" s="187" t="n">
        <f aca="false">ROUND(I172*H172,2)</f>
        <v>0</v>
      </c>
      <c r="K172" s="183" t="s">
        <v>184</v>
      </c>
      <c r="L172" s="23"/>
      <c r="M172" s="188"/>
      <c r="N172" s="189" t="s">
        <v>44</v>
      </c>
      <c r="O172" s="57"/>
      <c r="P172" s="190" t="n">
        <f aca="false">O172*H172</f>
        <v>0</v>
      </c>
      <c r="Q172" s="190" t="n">
        <v>0.00052</v>
      </c>
      <c r="R172" s="190" t="n">
        <f aca="false">Q172*H172</f>
        <v>0.00624</v>
      </c>
      <c r="S172" s="190" t="n">
        <v>0</v>
      </c>
      <c r="T172" s="191" t="n">
        <f aca="false">S172*H172</f>
        <v>0</v>
      </c>
      <c r="AR172" s="192" t="s">
        <v>185</v>
      </c>
      <c r="AT172" s="192" t="s">
        <v>138</v>
      </c>
      <c r="AU172" s="192" t="s">
        <v>88</v>
      </c>
      <c r="AY172" s="3" t="s">
        <v>136</v>
      </c>
      <c r="BE172" s="193" t="n">
        <f aca="false">IF(N172="základní",J172,0)</f>
        <v>0</v>
      </c>
      <c r="BF172" s="193" t="n">
        <f aca="false">IF(N172="snížená",J172,0)</f>
        <v>0</v>
      </c>
      <c r="BG172" s="193" t="n">
        <f aca="false">IF(N172="zákl. přenesená",J172,0)</f>
        <v>0</v>
      </c>
      <c r="BH172" s="193" t="n">
        <f aca="false">IF(N172="sníž. přenesená",J172,0)</f>
        <v>0</v>
      </c>
      <c r="BI172" s="193" t="n">
        <f aca="false">IF(N172="nulová",J172,0)</f>
        <v>0</v>
      </c>
      <c r="BJ172" s="3" t="s">
        <v>86</v>
      </c>
      <c r="BK172" s="193" t="n">
        <f aca="false">ROUND(I172*H172,2)</f>
        <v>0</v>
      </c>
      <c r="BL172" s="3" t="s">
        <v>185</v>
      </c>
      <c r="BM172" s="192" t="s">
        <v>274</v>
      </c>
    </row>
    <row r="173" customFormat="false" ht="35.45" hidden="false" customHeight="true" outlineLevel="0" collapsed="false">
      <c r="A173" s="22"/>
      <c r="B173" s="23"/>
      <c r="D173" s="194" t="s">
        <v>143</v>
      </c>
      <c r="F173" s="195" t="s">
        <v>273</v>
      </c>
      <c r="I173" s="112"/>
      <c r="L173" s="23"/>
      <c r="M173" s="196"/>
      <c r="N173" s="57"/>
      <c r="O173" s="57"/>
      <c r="P173" s="57"/>
      <c r="Q173" s="57"/>
      <c r="R173" s="57"/>
      <c r="S173" s="57"/>
      <c r="T173" s="58"/>
      <c r="AT173" s="3" t="s">
        <v>143</v>
      </c>
      <c r="AU173" s="3" t="s">
        <v>88</v>
      </c>
    </row>
    <row r="174" s="210" customFormat="true" ht="35.45" hidden="false" customHeight="true" outlineLevel="0" collapsed="false">
      <c r="B174" s="211"/>
      <c r="D174" s="194" t="s">
        <v>195</v>
      </c>
      <c r="E174" s="212"/>
      <c r="F174" s="213" t="s">
        <v>270</v>
      </c>
      <c r="H174" s="214" t="n">
        <v>12</v>
      </c>
      <c r="I174" s="215"/>
      <c r="L174" s="211"/>
      <c r="M174" s="216"/>
      <c r="N174" s="217"/>
      <c r="O174" s="217"/>
      <c r="P174" s="217"/>
      <c r="Q174" s="217"/>
      <c r="R174" s="217"/>
      <c r="S174" s="217"/>
      <c r="T174" s="218"/>
      <c r="AT174" s="212" t="s">
        <v>195</v>
      </c>
      <c r="AU174" s="212" t="s">
        <v>88</v>
      </c>
      <c r="AV174" s="210" t="s">
        <v>88</v>
      </c>
      <c r="AW174" s="210" t="s">
        <v>34</v>
      </c>
      <c r="AX174" s="210" t="s">
        <v>79</v>
      </c>
      <c r="AY174" s="212" t="s">
        <v>136</v>
      </c>
    </row>
    <row r="175" s="22" customFormat="true" ht="35.45" hidden="false" customHeight="true" outlineLevel="0" collapsed="false">
      <c r="B175" s="180"/>
      <c r="C175" s="181" t="s">
        <v>275</v>
      </c>
      <c r="D175" s="181" t="s">
        <v>138</v>
      </c>
      <c r="E175" s="182" t="s">
        <v>276</v>
      </c>
      <c r="F175" s="183" t="s">
        <v>277</v>
      </c>
      <c r="G175" s="184" t="s">
        <v>249</v>
      </c>
      <c r="H175" s="185" t="n">
        <v>12</v>
      </c>
      <c r="I175" s="186"/>
      <c r="J175" s="187" t="n">
        <f aca="false">ROUND(I175*H175,2)</f>
        <v>0</v>
      </c>
      <c r="K175" s="183" t="s">
        <v>184</v>
      </c>
      <c r="L175" s="23"/>
      <c r="M175" s="188"/>
      <c r="N175" s="189" t="s">
        <v>44</v>
      </c>
      <c r="O175" s="57"/>
      <c r="P175" s="190" t="n">
        <f aca="false">O175*H175</f>
        <v>0</v>
      </c>
      <c r="Q175" s="190" t="n">
        <v>0.00024</v>
      </c>
      <c r="R175" s="190" t="n">
        <f aca="false">Q175*H175</f>
        <v>0.00288</v>
      </c>
      <c r="S175" s="190" t="n">
        <v>0</v>
      </c>
      <c r="T175" s="191" t="n">
        <f aca="false">S175*H175</f>
        <v>0</v>
      </c>
      <c r="AR175" s="192" t="s">
        <v>185</v>
      </c>
      <c r="AT175" s="192" t="s">
        <v>138</v>
      </c>
      <c r="AU175" s="192" t="s">
        <v>88</v>
      </c>
      <c r="AY175" s="3" t="s">
        <v>136</v>
      </c>
      <c r="BE175" s="193" t="n">
        <f aca="false">IF(N175="základní",J175,0)</f>
        <v>0</v>
      </c>
      <c r="BF175" s="193" t="n">
        <f aca="false">IF(N175="snížená",J175,0)</f>
        <v>0</v>
      </c>
      <c r="BG175" s="193" t="n">
        <f aca="false">IF(N175="zákl. přenesená",J175,0)</f>
        <v>0</v>
      </c>
      <c r="BH175" s="193" t="n">
        <f aca="false">IF(N175="sníž. přenesená",J175,0)</f>
        <v>0</v>
      </c>
      <c r="BI175" s="193" t="n">
        <f aca="false">IF(N175="nulová",J175,0)</f>
        <v>0</v>
      </c>
      <c r="BJ175" s="3" t="s">
        <v>86</v>
      </c>
      <c r="BK175" s="193" t="n">
        <f aca="false">ROUND(I175*H175,2)</f>
        <v>0</v>
      </c>
      <c r="BL175" s="3" t="s">
        <v>185</v>
      </c>
      <c r="BM175" s="192" t="s">
        <v>278</v>
      </c>
    </row>
    <row r="176" customFormat="false" ht="35.45" hidden="false" customHeight="true" outlineLevel="0" collapsed="false">
      <c r="A176" s="22"/>
      <c r="B176" s="23"/>
      <c r="D176" s="194" t="s">
        <v>143</v>
      </c>
      <c r="F176" s="195" t="s">
        <v>277</v>
      </c>
      <c r="I176" s="112"/>
      <c r="L176" s="23"/>
      <c r="M176" s="196"/>
      <c r="N176" s="57"/>
      <c r="O176" s="57"/>
      <c r="P176" s="57"/>
      <c r="Q176" s="57"/>
      <c r="R176" s="57"/>
      <c r="S176" s="57"/>
      <c r="T176" s="58"/>
      <c r="AT176" s="3" t="s">
        <v>143</v>
      </c>
      <c r="AU176" s="3" t="s">
        <v>88</v>
      </c>
    </row>
    <row r="177" s="210" customFormat="true" ht="35.45" hidden="false" customHeight="true" outlineLevel="0" collapsed="false">
      <c r="B177" s="211"/>
      <c r="D177" s="194" t="s">
        <v>195</v>
      </c>
      <c r="E177" s="212"/>
      <c r="F177" s="213" t="s">
        <v>270</v>
      </c>
      <c r="H177" s="214" t="n">
        <v>12</v>
      </c>
      <c r="I177" s="215"/>
      <c r="L177" s="211"/>
      <c r="M177" s="216"/>
      <c r="N177" s="217"/>
      <c r="O177" s="217"/>
      <c r="P177" s="217"/>
      <c r="Q177" s="217"/>
      <c r="R177" s="217"/>
      <c r="S177" s="217"/>
      <c r="T177" s="218"/>
      <c r="AT177" s="212" t="s">
        <v>195</v>
      </c>
      <c r="AU177" s="212" t="s">
        <v>88</v>
      </c>
      <c r="AV177" s="210" t="s">
        <v>88</v>
      </c>
      <c r="AW177" s="210" t="s">
        <v>34</v>
      </c>
      <c r="AX177" s="210" t="s">
        <v>79</v>
      </c>
      <c r="AY177" s="212" t="s">
        <v>136</v>
      </c>
    </row>
    <row r="178" s="22" customFormat="true" ht="35.45" hidden="false" customHeight="true" outlineLevel="0" collapsed="false">
      <c r="B178" s="180"/>
      <c r="C178" s="181" t="s">
        <v>279</v>
      </c>
      <c r="D178" s="181" t="s">
        <v>138</v>
      </c>
      <c r="E178" s="182" t="s">
        <v>280</v>
      </c>
      <c r="F178" s="183" t="s">
        <v>281</v>
      </c>
      <c r="G178" s="184" t="s">
        <v>199</v>
      </c>
      <c r="H178" s="185" t="n">
        <v>0.04</v>
      </c>
      <c r="I178" s="186"/>
      <c r="J178" s="187" t="n">
        <f aca="false">ROUND(I178*H178,2)</f>
        <v>0</v>
      </c>
      <c r="K178" s="183" t="s">
        <v>184</v>
      </c>
      <c r="L178" s="23"/>
      <c r="M178" s="188"/>
      <c r="N178" s="189" t="s">
        <v>44</v>
      </c>
      <c r="O178" s="57"/>
      <c r="P178" s="190" t="n">
        <f aca="false">O178*H178</f>
        <v>0</v>
      </c>
      <c r="Q178" s="190" t="n">
        <v>0</v>
      </c>
      <c r="R178" s="190" t="n">
        <f aca="false">Q178*H178</f>
        <v>0</v>
      </c>
      <c r="S178" s="190" t="n">
        <v>0</v>
      </c>
      <c r="T178" s="191" t="n">
        <f aca="false">S178*H178</f>
        <v>0</v>
      </c>
      <c r="AR178" s="192" t="s">
        <v>185</v>
      </c>
      <c r="AT178" s="192" t="s">
        <v>138</v>
      </c>
      <c r="AU178" s="192" t="s">
        <v>88</v>
      </c>
      <c r="AY178" s="3" t="s">
        <v>136</v>
      </c>
      <c r="BE178" s="193" t="n">
        <f aca="false">IF(N178="základní",J178,0)</f>
        <v>0</v>
      </c>
      <c r="BF178" s="193" t="n">
        <f aca="false">IF(N178="snížená",J178,0)</f>
        <v>0</v>
      </c>
      <c r="BG178" s="193" t="n">
        <f aca="false">IF(N178="zákl. přenesená",J178,0)</f>
        <v>0</v>
      </c>
      <c r="BH178" s="193" t="n">
        <f aca="false">IF(N178="sníž. přenesená",J178,0)</f>
        <v>0</v>
      </c>
      <c r="BI178" s="193" t="n">
        <f aca="false">IF(N178="nulová",J178,0)</f>
        <v>0</v>
      </c>
      <c r="BJ178" s="3" t="s">
        <v>86</v>
      </c>
      <c r="BK178" s="193" t="n">
        <f aca="false">ROUND(I178*H178,2)</f>
        <v>0</v>
      </c>
      <c r="BL178" s="3" t="s">
        <v>185</v>
      </c>
      <c r="BM178" s="192" t="s">
        <v>282</v>
      </c>
    </row>
    <row r="179" customFormat="false" ht="35.45" hidden="false" customHeight="true" outlineLevel="0" collapsed="false">
      <c r="A179" s="22"/>
      <c r="B179" s="23"/>
      <c r="D179" s="194" t="s">
        <v>143</v>
      </c>
      <c r="F179" s="195" t="s">
        <v>283</v>
      </c>
      <c r="I179" s="112"/>
      <c r="L179" s="23"/>
      <c r="M179" s="196"/>
      <c r="N179" s="57"/>
      <c r="O179" s="57"/>
      <c r="P179" s="57"/>
      <c r="Q179" s="57"/>
      <c r="R179" s="57"/>
      <c r="S179" s="57"/>
      <c r="T179" s="58"/>
      <c r="AT179" s="3" t="s">
        <v>143</v>
      </c>
      <c r="AU179" s="3" t="s">
        <v>88</v>
      </c>
    </row>
    <row r="180" s="166" customFormat="true" ht="35.45" hidden="false" customHeight="true" outlineLevel="0" collapsed="false">
      <c r="B180" s="167"/>
      <c r="D180" s="168" t="s">
        <v>78</v>
      </c>
      <c r="E180" s="178" t="s">
        <v>133</v>
      </c>
      <c r="F180" s="178" t="s">
        <v>134</v>
      </c>
      <c r="I180" s="170"/>
      <c r="J180" s="179" t="n">
        <f aca="false">BK180</f>
        <v>0</v>
      </c>
      <c r="L180" s="167"/>
      <c r="M180" s="172"/>
      <c r="N180" s="173"/>
      <c r="O180" s="173"/>
      <c r="P180" s="174" t="n">
        <f aca="false">SUM(P181:P188)</f>
        <v>0</v>
      </c>
      <c r="Q180" s="173"/>
      <c r="R180" s="174" t="n">
        <f aca="false">SUM(R181:R188)</f>
        <v>0</v>
      </c>
      <c r="S180" s="173"/>
      <c r="T180" s="175" t="n">
        <f aca="false">SUM(T181:T188)</f>
        <v>0</v>
      </c>
      <c r="AR180" s="168" t="s">
        <v>88</v>
      </c>
      <c r="AT180" s="176" t="s">
        <v>78</v>
      </c>
      <c r="AU180" s="176" t="s">
        <v>86</v>
      </c>
      <c r="AY180" s="168" t="s">
        <v>136</v>
      </c>
      <c r="BK180" s="177" t="n">
        <f aca="false">SUM(BK181:BK188)</f>
        <v>0</v>
      </c>
    </row>
    <row r="181" s="22" customFormat="true" ht="35.45" hidden="false" customHeight="true" outlineLevel="0" collapsed="false">
      <c r="B181" s="180"/>
      <c r="C181" s="181" t="s">
        <v>284</v>
      </c>
      <c r="D181" s="181" t="s">
        <v>138</v>
      </c>
      <c r="E181" s="182" t="s">
        <v>285</v>
      </c>
      <c r="F181" s="183" t="s">
        <v>286</v>
      </c>
      <c r="G181" s="184" t="s">
        <v>287</v>
      </c>
      <c r="H181" s="185" t="n">
        <v>1</v>
      </c>
      <c r="I181" s="186"/>
      <c r="J181" s="187" t="n">
        <f aca="false">ROUND(I181*H181,2)</f>
        <v>0</v>
      </c>
      <c r="K181" s="183"/>
      <c r="L181" s="23"/>
      <c r="M181" s="188"/>
      <c r="N181" s="189" t="s">
        <v>44</v>
      </c>
      <c r="O181" s="57"/>
      <c r="P181" s="190" t="n">
        <f aca="false">O181*H181</f>
        <v>0</v>
      </c>
      <c r="Q181" s="190" t="n">
        <v>0</v>
      </c>
      <c r="R181" s="190" t="n">
        <f aca="false">Q181*H181</f>
        <v>0</v>
      </c>
      <c r="S181" s="190" t="n">
        <v>0</v>
      </c>
      <c r="T181" s="191" t="n">
        <f aca="false">S181*H181</f>
        <v>0</v>
      </c>
      <c r="AR181" s="192" t="s">
        <v>288</v>
      </c>
      <c r="AT181" s="192" t="s">
        <v>138</v>
      </c>
      <c r="AU181" s="192" t="s">
        <v>88</v>
      </c>
      <c r="AY181" s="3" t="s">
        <v>136</v>
      </c>
      <c r="BE181" s="193" t="n">
        <f aca="false">IF(N181="základní",J181,0)</f>
        <v>0</v>
      </c>
      <c r="BF181" s="193" t="n">
        <f aca="false">IF(N181="snížená",J181,0)</f>
        <v>0</v>
      </c>
      <c r="BG181" s="193" t="n">
        <f aca="false">IF(N181="zákl. přenesená",J181,0)</f>
        <v>0</v>
      </c>
      <c r="BH181" s="193" t="n">
        <f aca="false">IF(N181="sníž. přenesená",J181,0)</f>
        <v>0</v>
      </c>
      <c r="BI181" s="193" t="n">
        <f aca="false">IF(N181="nulová",J181,0)</f>
        <v>0</v>
      </c>
      <c r="BJ181" s="3" t="s">
        <v>86</v>
      </c>
      <c r="BK181" s="193" t="n">
        <f aca="false">ROUND(I181*H181,2)</f>
        <v>0</v>
      </c>
      <c r="BL181" s="3" t="s">
        <v>288</v>
      </c>
      <c r="BM181" s="192" t="s">
        <v>289</v>
      </c>
    </row>
    <row r="182" customFormat="false" ht="81.6" hidden="false" customHeight="true" outlineLevel="0" collapsed="false">
      <c r="A182" s="22"/>
      <c r="B182" s="23"/>
      <c r="D182" s="194" t="s">
        <v>143</v>
      </c>
      <c r="F182" s="195" t="s">
        <v>290</v>
      </c>
      <c r="I182" s="112"/>
      <c r="L182" s="23"/>
      <c r="M182" s="196"/>
      <c r="N182" s="57"/>
      <c r="O182" s="57"/>
      <c r="P182" s="57"/>
      <c r="Q182" s="57"/>
      <c r="R182" s="57"/>
      <c r="S182" s="57"/>
      <c r="T182" s="58"/>
      <c r="AT182" s="3" t="s">
        <v>143</v>
      </c>
      <c r="AU182" s="3" t="s">
        <v>88</v>
      </c>
    </row>
    <row r="183" customFormat="false" ht="35.45" hidden="false" customHeight="true" outlineLevel="0" collapsed="false">
      <c r="A183" s="22"/>
      <c r="B183" s="180"/>
      <c r="C183" s="181" t="s">
        <v>6</v>
      </c>
      <c r="D183" s="181" t="s">
        <v>138</v>
      </c>
      <c r="E183" s="182" t="s">
        <v>291</v>
      </c>
      <c r="F183" s="183" t="s">
        <v>292</v>
      </c>
      <c r="G183" s="184" t="s">
        <v>287</v>
      </c>
      <c r="H183" s="185" t="n">
        <v>8</v>
      </c>
      <c r="I183" s="186"/>
      <c r="J183" s="187" t="n">
        <f aca="false">ROUND(I183*H183,2)</f>
        <v>0</v>
      </c>
      <c r="K183" s="183"/>
      <c r="L183" s="23"/>
      <c r="M183" s="188"/>
      <c r="N183" s="189" t="s">
        <v>44</v>
      </c>
      <c r="O183" s="57"/>
      <c r="P183" s="190" t="n">
        <f aca="false">O183*H183</f>
        <v>0</v>
      </c>
      <c r="Q183" s="190" t="n">
        <v>0</v>
      </c>
      <c r="R183" s="190" t="n">
        <f aca="false">Q183*H183</f>
        <v>0</v>
      </c>
      <c r="S183" s="190" t="n">
        <v>0</v>
      </c>
      <c r="T183" s="191" t="n">
        <f aca="false">S183*H183</f>
        <v>0</v>
      </c>
      <c r="AR183" s="192" t="s">
        <v>288</v>
      </c>
      <c r="AT183" s="192" t="s">
        <v>138</v>
      </c>
      <c r="AU183" s="192" t="s">
        <v>88</v>
      </c>
      <c r="AY183" s="3" t="s">
        <v>136</v>
      </c>
      <c r="BE183" s="193" t="n">
        <f aca="false">IF(N183="základní",J183,0)</f>
        <v>0</v>
      </c>
      <c r="BF183" s="193" t="n">
        <f aca="false">IF(N183="snížená",J183,0)</f>
        <v>0</v>
      </c>
      <c r="BG183" s="193" t="n">
        <f aca="false">IF(N183="zákl. přenesená",J183,0)</f>
        <v>0</v>
      </c>
      <c r="BH183" s="193" t="n">
        <f aca="false">IF(N183="sníž. přenesená",J183,0)</f>
        <v>0</v>
      </c>
      <c r="BI183" s="193" t="n">
        <f aca="false">IF(N183="nulová",J183,0)</f>
        <v>0</v>
      </c>
      <c r="BJ183" s="3" t="s">
        <v>86</v>
      </c>
      <c r="BK183" s="193" t="n">
        <f aca="false">ROUND(I183*H183,2)</f>
        <v>0</v>
      </c>
      <c r="BL183" s="3" t="s">
        <v>288</v>
      </c>
      <c r="BM183" s="192" t="s">
        <v>293</v>
      </c>
    </row>
    <row r="184" customFormat="false" ht="35.45" hidden="false" customHeight="true" outlineLevel="0" collapsed="false">
      <c r="A184" s="22"/>
      <c r="B184" s="23"/>
      <c r="D184" s="194" t="s">
        <v>143</v>
      </c>
      <c r="F184" s="195" t="s">
        <v>294</v>
      </c>
      <c r="I184" s="112"/>
      <c r="L184" s="23"/>
      <c r="M184" s="196"/>
      <c r="N184" s="57"/>
      <c r="O184" s="57"/>
      <c r="P184" s="57"/>
      <c r="Q184" s="57"/>
      <c r="R184" s="57"/>
      <c r="S184" s="57"/>
      <c r="T184" s="58"/>
      <c r="AT184" s="3" t="s">
        <v>143</v>
      </c>
      <c r="AU184" s="3" t="s">
        <v>88</v>
      </c>
    </row>
    <row r="185" customFormat="false" ht="35.45" hidden="false" customHeight="true" outlineLevel="0" collapsed="false">
      <c r="A185" s="22"/>
      <c r="B185" s="180"/>
      <c r="C185" s="181" t="s">
        <v>295</v>
      </c>
      <c r="D185" s="181" t="s">
        <v>138</v>
      </c>
      <c r="E185" s="182" t="s">
        <v>296</v>
      </c>
      <c r="F185" s="183" t="s">
        <v>297</v>
      </c>
      <c r="G185" s="184" t="s">
        <v>141</v>
      </c>
      <c r="H185" s="185" t="n">
        <v>1</v>
      </c>
      <c r="I185" s="186"/>
      <c r="J185" s="187" t="n">
        <f aca="false">ROUND(I185*H185,2)</f>
        <v>0</v>
      </c>
      <c r="K185" s="183"/>
      <c r="L185" s="23"/>
      <c r="M185" s="188"/>
      <c r="N185" s="189" t="s">
        <v>44</v>
      </c>
      <c r="O185" s="57"/>
      <c r="P185" s="190" t="n">
        <f aca="false">O185*H185</f>
        <v>0</v>
      </c>
      <c r="Q185" s="190" t="n">
        <v>0</v>
      </c>
      <c r="R185" s="190" t="n">
        <f aca="false">Q185*H185</f>
        <v>0</v>
      </c>
      <c r="S185" s="190" t="n">
        <v>0</v>
      </c>
      <c r="T185" s="191" t="n">
        <f aca="false">S185*H185</f>
        <v>0</v>
      </c>
      <c r="AR185" s="192" t="s">
        <v>185</v>
      </c>
      <c r="AT185" s="192" t="s">
        <v>138</v>
      </c>
      <c r="AU185" s="192" t="s">
        <v>88</v>
      </c>
      <c r="AY185" s="3" t="s">
        <v>136</v>
      </c>
      <c r="BE185" s="193" t="n">
        <f aca="false">IF(N185="základní",J185,0)</f>
        <v>0</v>
      </c>
      <c r="BF185" s="193" t="n">
        <f aca="false">IF(N185="snížená",J185,0)</f>
        <v>0</v>
      </c>
      <c r="BG185" s="193" t="n">
        <f aca="false">IF(N185="zákl. přenesená",J185,0)</f>
        <v>0</v>
      </c>
      <c r="BH185" s="193" t="n">
        <f aca="false">IF(N185="sníž. přenesená",J185,0)</f>
        <v>0</v>
      </c>
      <c r="BI185" s="193" t="n">
        <f aca="false">IF(N185="nulová",J185,0)</f>
        <v>0</v>
      </c>
      <c r="BJ185" s="3" t="s">
        <v>86</v>
      </c>
      <c r="BK185" s="193" t="n">
        <f aca="false">ROUND(I185*H185,2)</f>
        <v>0</v>
      </c>
      <c r="BL185" s="3" t="s">
        <v>185</v>
      </c>
      <c r="BM185" s="192" t="s">
        <v>298</v>
      </c>
    </row>
    <row r="186" customFormat="false" ht="35.45" hidden="false" customHeight="true" outlineLevel="0" collapsed="false">
      <c r="A186" s="22"/>
      <c r="B186" s="23"/>
      <c r="D186" s="194" t="s">
        <v>143</v>
      </c>
      <c r="F186" s="195" t="s">
        <v>299</v>
      </c>
      <c r="I186" s="112"/>
      <c r="L186" s="23"/>
      <c r="M186" s="196"/>
      <c r="N186" s="57"/>
      <c r="O186" s="57"/>
      <c r="P186" s="57"/>
      <c r="Q186" s="57"/>
      <c r="R186" s="57"/>
      <c r="S186" s="57"/>
      <c r="T186" s="58"/>
      <c r="AT186" s="3" t="s">
        <v>143</v>
      </c>
      <c r="AU186" s="3" t="s">
        <v>88</v>
      </c>
    </row>
    <row r="187" customFormat="false" ht="35.45" hidden="false" customHeight="true" outlineLevel="0" collapsed="false">
      <c r="A187" s="22"/>
      <c r="B187" s="180"/>
      <c r="C187" s="181" t="s">
        <v>300</v>
      </c>
      <c r="D187" s="181" t="s">
        <v>138</v>
      </c>
      <c r="E187" s="182" t="s">
        <v>301</v>
      </c>
      <c r="F187" s="183" t="s">
        <v>302</v>
      </c>
      <c r="G187" s="184" t="s">
        <v>287</v>
      </c>
      <c r="H187" s="185" t="n">
        <v>8</v>
      </c>
      <c r="I187" s="186"/>
      <c r="J187" s="187" t="n">
        <f aca="false">ROUND(I187*H187,2)</f>
        <v>0</v>
      </c>
      <c r="K187" s="183"/>
      <c r="L187" s="23"/>
      <c r="M187" s="188"/>
      <c r="N187" s="189" t="s">
        <v>44</v>
      </c>
      <c r="O187" s="57"/>
      <c r="P187" s="190" t="n">
        <f aca="false">O187*H187</f>
        <v>0</v>
      </c>
      <c r="Q187" s="190" t="n">
        <v>0</v>
      </c>
      <c r="R187" s="190" t="n">
        <f aca="false">Q187*H187</f>
        <v>0</v>
      </c>
      <c r="S187" s="190" t="n">
        <v>0</v>
      </c>
      <c r="T187" s="191" t="n">
        <f aca="false">S187*H187</f>
        <v>0</v>
      </c>
      <c r="AR187" s="192" t="s">
        <v>288</v>
      </c>
      <c r="AT187" s="192" t="s">
        <v>138</v>
      </c>
      <c r="AU187" s="192" t="s">
        <v>88</v>
      </c>
      <c r="AY187" s="3" t="s">
        <v>136</v>
      </c>
      <c r="BE187" s="193" t="n">
        <f aca="false">IF(N187="základní",J187,0)</f>
        <v>0</v>
      </c>
      <c r="BF187" s="193" t="n">
        <f aca="false">IF(N187="snížená",J187,0)</f>
        <v>0</v>
      </c>
      <c r="BG187" s="193" t="n">
        <f aca="false">IF(N187="zákl. přenesená",J187,0)</f>
        <v>0</v>
      </c>
      <c r="BH187" s="193" t="n">
        <f aca="false">IF(N187="sníž. přenesená",J187,0)</f>
        <v>0</v>
      </c>
      <c r="BI187" s="193" t="n">
        <f aca="false">IF(N187="nulová",J187,0)</f>
        <v>0</v>
      </c>
      <c r="BJ187" s="3" t="s">
        <v>86</v>
      </c>
      <c r="BK187" s="193" t="n">
        <f aca="false">ROUND(I187*H187,2)</f>
        <v>0</v>
      </c>
      <c r="BL187" s="3" t="s">
        <v>288</v>
      </c>
      <c r="BM187" s="192" t="s">
        <v>303</v>
      </c>
    </row>
    <row r="188" customFormat="false" ht="35.45" hidden="false" customHeight="true" outlineLevel="0" collapsed="false">
      <c r="A188" s="22"/>
      <c r="B188" s="23"/>
      <c r="D188" s="194" t="s">
        <v>143</v>
      </c>
      <c r="F188" s="195" t="s">
        <v>302</v>
      </c>
      <c r="I188" s="112"/>
      <c r="L188" s="23"/>
      <c r="M188" s="197"/>
      <c r="N188" s="198"/>
      <c r="O188" s="198"/>
      <c r="P188" s="198"/>
      <c r="Q188" s="198"/>
      <c r="R188" s="198"/>
      <c r="S188" s="198"/>
      <c r="T188" s="199"/>
      <c r="AT188" s="3" t="s">
        <v>143</v>
      </c>
      <c r="AU188" s="3" t="s">
        <v>88</v>
      </c>
    </row>
    <row r="189" customFormat="false" ht="35.45" hidden="false" customHeight="true" outlineLevel="0" collapsed="false">
      <c r="A189" s="22"/>
      <c r="B189" s="41"/>
      <c r="C189" s="42"/>
      <c r="D189" s="42"/>
      <c r="E189" s="42"/>
      <c r="F189" s="42"/>
      <c r="G189" s="42"/>
      <c r="H189" s="42"/>
      <c r="I189" s="139"/>
      <c r="J189" s="42"/>
      <c r="K189" s="42"/>
      <c r="L189" s="23"/>
    </row>
  </sheetData>
  <autoFilter ref="C125:K188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280"/>
  <sheetViews>
    <sheetView windowProtection="false" showFormulas="false" showGridLines="false" showRowColHeaders="true" showZeros="true" rightToLeft="false" tabSelected="true" showOutlineSymbols="true" defaultGridColor="true" view="normal" topLeftCell="A232" colorId="64" zoomScale="65" zoomScaleNormal="65" zoomScalePageLayoutView="100" workbookViewId="0">
      <selection pane="topLeft" activeCell="E29" activeCellId="0" sqref="E29"/>
    </sheetView>
  </sheetViews>
  <sheetFormatPr defaultRowHeight="12.8"/>
  <cols>
    <col collapsed="false" hidden="false" max="1" min="1" style="0" width="7.95541401273885"/>
    <col collapsed="false" hidden="false" max="2" min="2" style="0" width="1.48407643312102"/>
    <col collapsed="false" hidden="false" max="3" min="3" style="0" width="3.91082802547771"/>
    <col collapsed="false" hidden="false" max="4" min="4" style="0" width="4.04458598726115"/>
    <col collapsed="false" hidden="false" max="5" min="5" style="0" width="16.5859872611465"/>
    <col collapsed="false" hidden="false" max="6" min="6" style="0" width="49.4777070063694"/>
    <col collapsed="false" hidden="false" max="7" min="7" style="0" width="6.73885350318471"/>
    <col collapsed="false" hidden="false" max="8" min="8" style="0" width="10.9235668789809"/>
    <col collapsed="false" hidden="false" max="9" min="9" style="108" width="19.5477707006369"/>
    <col collapsed="false" hidden="false" max="11" min="10" style="0" width="19.5477707006369"/>
    <col collapsed="false" hidden="false" max="12" min="12" style="0" width="9.03184713375796"/>
    <col collapsed="false" hidden="true" max="21" min="13" style="0" width="0"/>
    <col collapsed="false" hidden="false" max="22" min="22" style="0" width="11.8662420382166"/>
    <col collapsed="false" hidden="false" max="23" min="23" style="0" width="15.7770700636943"/>
    <col collapsed="false" hidden="false" max="24" min="24" style="0" width="11.8662420382166"/>
    <col collapsed="false" hidden="false" max="25" min="25" style="0" width="14.4267515923567"/>
    <col collapsed="false" hidden="false" max="26" min="26" style="0" width="10.515923566879"/>
    <col collapsed="false" hidden="false" max="27" min="27" style="0" width="14.4267515923567"/>
    <col collapsed="false" hidden="false" max="28" min="28" style="0" width="15.7770700636943"/>
    <col collapsed="false" hidden="false" max="29" min="29" style="0" width="10.515923566879"/>
    <col collapsed="false" hidden="false" max="30" min="30" style="0" width="14.4267515923567"/>
    <col collapsed="false" hidden="false" max="31" min="31" style="0" width="15.7770700636943"/>
    <col collapsed="false" hidden="false" max="43" min="32" style="0" width="8.08917197452229"/>
    <col collapsed="false" hidden="true" max="65" min="44" style="0" width="0"/>
    <col collapsed="false" hidden="false" max="1025" min="66" style="0" width="8.08917197452229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I2" s="0"/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102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9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107</v>
      </c>
      <c r="I4" s="0"/>
      <c r="L4" s="6"/>
      <c r="M4" s="110" t="s">
        <v>9</v>
      </c>
      <c r="AT4" s="3" t="s">
        <v>2</v>
      </c>
    </row>
    <row r="5" customFormat="false" ht="6.95" hidden="false" customHeight="true" outlineLevel="0" collapsed="false">
      <c r="B5" s="6"/>
      <c r="I5" s="0"/>
      <c r="L5" s="6"/>
    </row>
    <row r="6" customFormat="false" ht="12" hidden="false" customHeight="true" outlineLevel="0" collapsed="false">
      <c r="B6" s="6"/>
      <c r="D6" s="15" t="s">
        <v>15</v>
      </c>
      <c r="I6" s="0"/>
      <c r="L6" s="6"/>
    </row>
    <row r="7" customFormat="false" ht="16.5" hidden="false" customHeight="true" outlineLevel="0" collapsed="false">
      <c r="B7" s="6"/>
      <c r="E7" s="111" t="str">
        <f aca="false">'Rekapitulace stavby'!K6</f>
        <v>NHB – Budova č.4 diagnostické centrum – oprava VZT (jednotky)</v>
      </c>
      <c r="F7" s="111"/>
      <c r="G7" s="111"/>
      <c r="H7" s="111"/>
      <c r="I7" s="0"/>
      <c r="L7" s="6"/>
    </row>
    <row r="8" customFormat="false" ht="12" hidden="false" customHeight="true" outlineLevel="0" collapsed="false">
      <c r="B8" s="6"/>
      <c r="D8" s="15" t="s">
        <v>108</v>
      </c>
      <c r="I8" s="0"/>
      <c r="L8" s="6"/>
    </row>
    <row r="9" s="22" customFormat="true" ht="16.5" hidden="false" customHeight="true" outlineLevel="0" collapsed="false">
      <c r="B9" s="23"/>
      <c r="E9" s="111" t="s">
        <v>168</v>
      </c>
      <c r="F9" s="111"/>
      <c r="G9" s="111"/>
      <c r="H9" s="111"/>
      <c r="I9" s="112"/>
      <c r="L9" s="23"/>
    </row>
    <row r="10" s="22" customFormat="true" ht="12" hidden="false" customHeight="true" outlineLevel="0" collapsed="false">
      <c r="B10" s="23"/>
      <c r="D10" s="15" t="s">
        <v>110</v>
      </c>
      <c r="E10" s="0"/>
      <c r="F10" s="0"/>
      <c r="G10" s="0"/>
      <c r="H10" s="0"/>
      <c r="I10" s="112"/>
      <c r="L10" s="23"/>
    </row>
    <row r="11" s="22" customFormat="true" ht="36.95" hidden="false" customHeight="true" outlineLevel="0" collapsed="false">
      <c r="B11" s="23"/>
      <c r="D11" s="0"/>
      <c r="E11" s="50" t="s">
        <v>304</v>
      </c>
      <c r="F11" s="50"/>
      <c r="G11" s="50"/>
      <c r="H11" s="50"/>
      <c r="I11" s="112"/>
      <c r="L11" s="23"/>
    </row>
    <row r="12" s="22" customFormat="true" ht="12.8" hidden="false" customHeight="false" outlineLevel="0" collapsed="false">
      <c r="B12" s="23"/>
      <c r="D12" s="0"/>
      <c r="E12" s="0"/>
      <c r="F12" s="0"/>
      <c r="G12" s="0"/>
      <c r="H12" s="0"/>
      <c r="I12" s="112"/>
      <c r="L12" s="23"/>
    </row>
    <row r="13" s="22" customFormat="true" ht="12" hidden="false" customHeight="true" outlineLevel="0" collapsed="false">
      <c r="B13" s="23"/>
      <c r="D13" s="15" t="s">
        <v>17</v>
      </c>
      <c r="E13" s="0"/>
      <c r="F13" s="16" t="s">
        <v>18</v>
      </c>
      <c r="G13" s="0"/>
      <c r="H13" s="0"/>
      <c r="I13" s="113" t="s">
        <v>19</v>
      </c>
      <c r="J13" s="16"/>
      <c r="L13" s="23"/>
    </row>
    <row r="14" s="22" customFormat="true" ht="12" hidden="false" customHeight="true" outlineLevel="0" collapsed="false">
      <c r="B14" s="23"/>
      <c r="D14" s="15" t="s">
        <v>20</v>
      </c>
      <c r="E14" s="0"/>
      <c r="F14" s="16" t="s">
        <v>21</v>
      </c>
      <c r="G14" s="0"/>
      <c r="H14" s="0"/>
      <c r="I14" s="113" t="s">
        <v>22</v>
      </c>
      <c r="J14" s="114" t="str">
        <f aca="false">'Rekapitulace stavby'!AN8</f>
        <v>10. 5. 2019</v>
      </c>
      <c r="L14" s="23"/>
    </row>
    <row r="15" customFormat="false" ht="10.8" hidden="false" customHeight="true" outlineLevel="0" collapsed="false">
      <c r="A15" s="22"/>
      <c r="B15" s="23"/>
      <c r="C15" s="22"/>
      <c r="I15" s="112"/>
      <c r="L15" s="23"/>
    </row>
    <row r="16" customFormat="false" ht="12" hidden="false" customHeight="true" outlineLevel="0" collapsed="false">
      <c r="A16" s="22"/>
      <c r="B16" s="23"/>
      <c r="C16" s="22"/>
      <c r="D16" s="15" t="s">
        <v>24</v>
      </c>
      <c r="I16" s="113" t="s">
        <v>25</v>
      </c>
      <c r="J16" s="16"/>
      <c r="L16" s="23"/>
    </row>
    <row r="17" customFormat="false" ht="18" hidden="false" customHeight="true" outlineLevel="0" collapsed="false">
      <c r="A17" s="22"/>
      <c r="B17" s="23"/>
      <c r="C17" s="22"/>
      <c r="E17" s="16" t="s">
        <v>26</v>
      </c>
      <c r="I17" s="113" t="s">
        <v>27</v>
      </c>
      <c r="J17" s="16"/>
      <c r="L17" s="23"/>
    </row>
    <row r="18" customFormat="false" ht="6.95" hidden="false" customHeight="true" outlineLevel="0" collapsed="false">
      <c r="A18" s="22"/>
      <c r="B18" s="23"/>
      <c r="C18" s="22"/>
      <c r="I18" s="112"/>
      <c r="L18" s="23"/>
    </row>
    <row r="19" customFormat="false" ht="12" hidden="false" customHeight="true" outlineLevel="0" collapsed="false">
      <c r="A19" s="22"/>
      <c r="B19" s="23"/>
      <c r="C19" s="22"/>
      <c r="D19" s="15" t="s">
        <v>28</v>
      </c>
      <c r="I19" s="113" t="s">
        <v>25</v>
      </c>
      <c r="J19" s="17" t="str">
        <f aca="false">'Rekapitulace stavby'!AN13</f>
        <v>Vyplň údaj</v>
      </c>
      <c r="L19" s="23"/>
    </row>
    <row r="20" customFormat="false" ht="18" hidden="false" customHeight="true" outlineLevel="0" collapsed="false">
      <c r="A20" s="22"/>
      <c r="B20" s="23"/>
      <c r="C20" s="22"/>
      <c r="E20" s="115" t="str">
        <f aca="false">'Rekapitulace stavby'!E14</f>
        <v>Vyplň údaj</v>
      </c>
      <c r="F20" s="115"/>
      <c r="G20" s="115"/>
      <c r="H20" s="115"/>
      <c r="I20" s="113" t="s">
        <v>27</v>
      </c>
      <c r="J20" s="17" t="str">
        <f aca="false">'Rekapitulace stavby'!AN14</f>
        <v>Vyplň údaj</v>
      </c>
      <c r="L20" s="23"/>
    </row>
    <row r="21" customFormat="false" ht="6.95" hidden="false" customHeight="true" outlineLevel="0" collapsed="false">
      <c r="A21" s="22"/>
      <c r="B21" s="23"/>
      <c r="C21" s="22"/>
      <c r="I21" s="112"/>
      <c r="L21" s="23"/>
    </row>
    <row r="22" customFormat="false" ht="12" hidden="false" customHeight="true" outlineLevel="0" collapsed="false">
      <c r="A22" s="22"/>
      <c r="B22" s="23"/>
      <c r="C22" s="22"/>
      <c r="D22" s="15" t="s">
        <v>30</v>
      </c>
      <c r="I22" s="113" t="s">
        <v>25</v>
      </c>
      <c r="J22" s="16" t="s">
        <v>31</v>
      </c>
      <c r="L22" s="23"/>
    </row>
    <row r="23" customFormat="false" ht="18" hidden="false" customHeight="true" outlineLevel="0" collapsed="false">
      <c r="A23" s="22"/>
      <c r="B23" s="23"/>
      <c r="C23" s="22"/>
      <c r="E23" s="16" t="s">
        <v>32</v>
      </c>
      <c r="I23" s="113" t="s">
        <v>27</v>
      </c>
      <c r="J23" s="16" t="s">
        <v>33</v>
      </c>
      <c r="L23" s="23"/>
    </row>
    <row r="24" customFormat="false" ht="6.95" hidden="false" customHeight="true" outlineLevel="0" collapsed="false">
      <c r="A24" s="22"/>
      <c r="B24" s="23"/>
      <c r="C24" s="22"/>
      <c r="I24" s="112"/>
      <c r="L24" s="23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I25" s="113" t="s">
        <v>25</v>
      </c>
      <c r="J25" s="16" t="str">
        <f aca="false">IF('Rekapitulace stavby'!AN19="","",'Rekapitulace stavby'!AN19)</f>
        <v/>
      </c>
      <c r="L25" s="23"/>
    </row>
    <row r="26" customFormat="false" ht="18" hidden="false" customHeight="true" outlineLevel="0" collapsed="false">
      <c r="A26" s="22"/>
      <c r="B26" s="23"/>
      <c r="C26" s="22"/>
      <c r="E26" s="16" t="str">
        <f aca="false">IF('Rekapitulace stavby'!E20="","",'Rekapitulace stavby'!E20)</f>
        <v> </v>
      </c>
      <c r="I26" s="113" t="s">
        <v>27</v>
      </c>
      <c r="J26" s="16" t="str">
        <f aca="false">IF('Rekapitulace stavby'!AN20="","",'Rekapitulace stavby'!AN20)</f>
        <v/>
      </c>
      <c r="L26" s="23"/>
    </row>
    <row r="27" customFormat="false" ht="6.95" hidden="false" customHeight="true" outlineLevel="0" collapsed="false">
      <c r="A27" s="22"/>
      <c r="B27" s="23"/>
      <c r="C27" s="22"/>
      <c r="I27" s="112"/>
      <c r="L27" s="23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I28" s="112"/>
      <c r="L28" s="23"/>
    </row>
    <row r="29" s="116" customFormat="true" ht="566.95" hidden="false" customHeight="true" outlineLevel="0" collapsed="false">
      <c r="B29" s="117"/>
      <c r="E29" s="0" t="s">
        <v>305</v>
      </c>
      <c r="F29" s="20"/>
      <c r="G29" s="20"/>
      <c r="H29" s="20"/>
      <c r="I29" s="119"/>
      <c r="L29" s="117"/>
    </row>
    <row r="30" s="22" customFormat="true" ht="6.95" hidden="false" customHeight="true" outlineLevel="0" collapsed="false">
      <c r="B30" s="23"/>
      <c r="I30" s="112"/>
      <c r="L30" s="23"/>
    </row>
    <row r="31" customFormat="false" ht="6.95" hidden="false" customHeight="true" outlineLevel="0" collapsed="false">
      <c r="A31" s="22"/>
      <c r="B31" s="23"/>
      <c r="C31" s="22"/>
      <c r="D31" s="55"/>
      <c r="E31" s="55"/>
      <c r="F31" s="55"/>
      <c r="G31" s="55"/>
      <c r="H31" s="55"/>
      <c r="I31" s="120"/>
      <c r="J31" s="55"/>
      <c r="K31" s="55"/>
      <c r="L31" s="23"/>
    </row>
    <row r="32" customFormat="false" ht="25.45" hidden="false" customHeight="true" outlineLevel="0" collapsed="false">
      <c r="A32" s="22"/>
      <c r="B32" s="23"/>
      <c r="C32" s="22"/>
      <c r="D32" s="121" t="s">
        <v>39</v>
      </c>
      <c r="I32" s="112"/>
      <c r="J32" s="122" t="n">
        <f aca="false">ROUND(J132, 2)</f>
        <v>0</v>
      </c>
      <c r="L32" s="23"/>
    </row>
    <row r="33" customFormat="false" ht="6.95" hidden="false" customHeight="true" outlineLevel="0" collapsed="false">
      <c r="A33" s="22"/>
      <c r="B33" s="23"/>
      <c r="C33" s="22"/>
      <c r="D33" s="55"/>
      <c r="E33" s="55"/>
      <c r="F33" s="55"/>
      <c r="G33" s="55"/>
      <c r="H33" s="55"/>
      <c r="I33" s="120"/>
      <c r="J33" s="55"/>
      <c r="K33" s="55"/>
      <c r="L33" s="23"/>
    </row>
    <row r="34" customFormat="false" ht="14.4" hidden="false" customHeight="true" outlineLevel="0" collapsed="false">
      <c r="A34" s="22"/>
      <c r="B34" s="23"/>
      <c r="C34" s="22"/>
      <c r="F34" s="123" t="s">
        <v>41</v>
      </c>
      <c r="I34" s="124" t="s">
        <v>40</v>
      </c>
      <c r="J34" s="123" t="s">
        <v>42</v>
      </c>
      <c r="L34" s="23"/>
    </row>
    <row r="35" customFormat="false" ht="14.4" hidden="false" customHeight="true" outlineLevel="0" collapsed="false">
      <c r="A35" s="22"/>
      <c r="B35" s="23"/>
      <c r="C35" s="22"/>
      <c r="D35" s="125" t="s">
        <v>43</v>
      </c>
      <c r="E35" s="15" t="s">
        <v>44</v>
      </c>
      <c r="F35" s="126" t="n">
        <f aca="false">ROUND((SUM(BE132:BE279)),  2)</f>
        <v>0</v>
      </c>
      <c r="I35" s="127" t="n">
        <v>0.21</v>
      </c>
      <c r="J35" s="126" t="n">
        <f aca="false">ROUND(((SUM(BE132:BE279))*I35),  2)</f>
        <v>0</v>
      </c>
      <c r="L35" s="23"/>
    </row>
    <row r="36" customFormat="false" ht="14.4" hidden="false" customHeight="true" outlineLevel="0" collapsed="false">
      <c r="A36" s="22"/>
      <c r="B36" s="23"/>
      <c r="C36" s="22"/>
      <c r="E36" s="15" t="s">
        <v>45</v>
      </c>
      <c r="F36" s="126" t="n">
        <f aca="false">ROUND((SUM(BF132:BF279)),  2)</f>
        <v>0</v>
      </c>
      <c r="I36" s="127" t="n">
        <v>0.15</v>
      </c>
      <c r="J36" s="126" t="n">
        <f aca="false">ROUND(((SUM(BF132:BF279))*I36),  2)</f>
        <v>0</v>
      </c>
      <c r="L36" s="23"/>
    </row>
    <row r="37" customFormat="false" ht="14.4" hidden="true" customHeight="true" outlineLevel="0" collapsed="false">
      <c r="A37" s="22"/>
      <c r="B37" s="23"/>
      <c r="C37" s="22"/>
      <c r="E37" s="15" t="s">
        <v>46</v>
      </c>
      <c r="F37" s="126" t="n">
        <f aca="false">ROUND((SUM(BG132:BG279)),  2)</f>
        <v>0</v>
      </c>
      <c r="I37" s="127" t="n">
        <v>0.21</v>
      </c>
      <c r="J37" s="126" t="n">
        <f aca="false">0</f>
        <v>0</v>
      </c>
      <c r="L37" s="23"/>
    </row>
    <row r="38" customFormat="false" ht="14.4" hidden="true" customHeight="true" outlineLevel="0" collapsed="false">
      <c r="A38" s="22"/>
      <c r="B38" s="23"/>
      <c r="C38" s="22"/>
      <c r="E38" s="15" t="s">
        <v>47</v>
      </c>
      <c r="F38" s="126" t="n">
        <f aca="false">ROUND((SUM(BH132:BH279)),  2)</f>
        <v>0</v>
      </c>
      <c r="I38" s="127" t="n">
        <v>0.15</v>
      </c>
      <c r="J38" s="126" t="n">
        <f aca="false">0</f>
        <v>0</v>
      </c>
      <c r="L38" s="23"/>
    </row>
    <row r="39" customFormat="false" ht="14.4" hidden="true" customHeight="true" outlineLevel="0" collapsed="false">
      <c r="A39" s="22"/>
      <c r="B39" s="23"/>
      <c r="C39" s="22"/>
      <c r="E39" s="15" t="s">
        <v>48</v>
      </c>
      <c r="F39" s="126" t="n">
        <f aca="false">ROUND((SUM(BI132:BI279)),  2)</f>
        <v>0</v>
      </c>
      <c r="I39" s="127" t="n">
        <v>0</v>
      </c>
      <c r="J39" s="126" t="n">
        <f aca="false">0</f>
        <v>0</v>
      </c>
      <c r="L39" s="23"/>
    </row>
    <row r="40" customFormat="false" ht="6.95" hidden="false" customHeight="true" outlineLevel="0" collapsed="false">
      <c r="A40" s="22"/>
      <c r="B40" s="23"/>
      <c r="C40" s="22"/>
      <c r="I40" s="112"/>
      <c r="L40" s="23"/>
    </row>
    <row r="41" customFormat="false" ht="25.45" hidden="false" customHeight="true" outlineLevel="0" collapsed="false">
      <c r="A41" s="22"/>
      <c r="B41" s="23"/>
      <c r="C41" s="128"/>
      <c r="D41" s="129" t="s">
        <v>49</v>
      </c>
      <c r="E41" s="60"/>
      <c r="F41" s="60"/>
      <c r="G41" s="130" t="s">
        <v>50</v>
      </c>
      <c r="H41" s="131" t="s">
        <v>51</v>
      </c>
      <c r="I41" s="132"/>
      <c r="J41" s="133" t="n">
        <f aca="false">SUM(J32:J39)</f>
        <v>0</v>
      </c>
      <c r="K41" s="134"/>
      <c r="L41" s="23"/>
    </row>
    <row r="42" customFormat="false" ht="14.4" hidden="false" customHeight="true" outlineLevel="0" collapsed="false">
      <c r="A42" s="22"/>
      <c r="B42" s="23"/>
      <c r="I42" s="112"/>
      <c r="L42" s="23"/>
    </row>
    <row r="43" customFormat="false" ht="14.4" hidden="false" customHeight="true" outlineLevel="0" collapsed="false">
      <c r="B43" s="6"/>
      <c r="I43" s="0"/>
      <c r="L43" s="6"/>
    </row>
    <row r="44" customFormat="false" ht="14.4" hidden="false" customHeight="true" outlineLevel="0" collapsed="false">
      <c r="B44" s="6"/>
      <c r="I44" s="0"/>
      <c r="L44" s="6"/>
    </row>
    <row r="45" customFormat="false" ht="14.4" hidden="false" customHeight="true" outlineLevel="0" collapsed="false">
      <c r="B45" s="6"/>
      <c r="I45" s="0"/>
      <c r="L45" s="6"/>
    </row>
    <row r="46" customFormat="false" ht="14.4" hidden="false" customHeight="true" outlineLevel="0" collapsed="false">
      <c r="B46" s="6"/>
      <c r="I46" s="0"/>
      <c r="L46" s="6"/>
    </row>
    <row r="47" customFormat="false" ht="14.4" hidden="false" customHeight="true" outlineLevel="0" collapsed="false">
      <c r="B47" s="6"/>
      <c r="I47" s="0"/>
      <c r="L47" s="6"/>
    </row>
    <row r="48" customFormat="false" ht="14.4" hidden="false" customHeight="true" outlineLevel="0" collapsed="false">
      <c r="B48" s="6"/>
      <c r="I48" s="0"/>
      <c r="L48" s="6"/>
    </row>
    <row r="49" customFormat="false" ht="14.4" hidden="false" customHeight="true" outlineLevel="0" collapsed="false">
      <c r="B49" s="6"/>
      <c r="I49" s="0"/>
      <c r="L49" s="6"/>
    </row>
    <row r="50" s="22" customFormat="true" ht="14.4" hidden="false" customHeight="true" outlineLevel="0" collapsed="false">
      <c r="B50" s="23"/>
      <c r="D50" s="38" t="s">
        <v>52</v>
      </c>
      <c r="E50" s="39"/>
      <c r="F50" s="39"/>
      <c r="G50" s="38" t="s">
        <v>53</v>
      </c>
      <c r="H50" s="39"/>
      <c r="I50" s="135"/>
      <c r="J50" s="39"/>
      <c r="K50" s="39"/>
      <c r="L50" s="23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2" customFormat="true" ht="12.8" hidden="false" customHeight="false" outlineLevel="0" collapsed="false">
      <c r="B61" s="23"/>
      <c r="D61" s="40" t="s">
        <v>54</v>
      </c>
      <c r="E61" s="25"/>
      <c r="F61" s="136" t="s">
        <v>55</v>
      </c>
      <c r="G61" s="40" t="s">
        <v>54</v>
      </c>
      <c r="H61" s="25"/>
      <c r="I61" s="137"/>
      <c r="J61" s="138" t="s">
        <v>55</v>
      </c>
      <c r="K61" s="25"/>
      <c r="L61" s="23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2" customFormat="true" ht="12.8" hidden="false" customHeight="false" outlineLevel="0" collapsed="false">
      <c r="B65" s="23"/>
      <c r="D65" s="38" t="s">
        <v>56</v>
      </c>
      <c r="E65" s="39"/>
      <c r="F65" s="39"/>
      <c r="G65" s="38" t="s">
        <v>57</v>
      </c>
      <c r="H65" s="39"/>
      <c r="I65" s="135"/>
      <c r="J65" s="39"/>
      <c r="K65" s="39"/>
      <c r="L65" s="23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2" customFormat="true" ht="12.8" hidden="false" customHeight="false" outlineLevel="0" collapsed="false">
      <c r="B76" s="23"/>
      <c r="D76" s="40" t="s">
        <v>54</v>
      </c>
      <c r="E76" s="25"/>
      <c r="F76" s="136" t="s">
        <v>55</v>
      </c>
      <c r="G76" s="40" t="s">
        <v>54</v>
      </c>
      <c r="H76" s="25"/>
      <c r="I76" s="137"/>
      <c r="J76" s="138" t="s">
        <v>55</v>
      </c>
      <c r="K76" s="25"/>
      <c r="L76" s="23"/>
    </row>
    <row r="77" customFormat="false" ht="14.4" hidden="false" customHeight="true" outlineLevel="0" collapsed="false">
      <c r="A77" s="22"/>
      <c r="B77" s="41"/>
      <c r="C77" s="42"/>
      <c r="D77" s="42"/>
      <c r="E77" s="42"/>
      <c r="F77" s="42"/>
      <c r="G77" s="42"/>
      <c r="H77" s="42"/>
      <c r="I77" s="139"/>
      <c r="J77" s="42"/>
      <c r="K77" s="42"/>
      <c r="L77" s="23"/>
    </row>
    <row r="78" customFormat="false" ht="12.8" hidden="false" customHeight="false" outlineLevel="0" collapsed="false">
      <c r="I78" s="0"/>
    </row>
    <row r="81" s="22" customFormat="true" ht="6.95" hidden="false" customHeight="true" outlineLevel="0" collapsed="false">
      <c r="B81" s="43"/>
      <c r="C81" s="44"/>
      <c r="D81" s="44"/>
      <c r="E81" s="44"/>
      <c r="F81" s="44"/>
      <c r="G81" s="44"/>
      <c r="H81" s="44"/>
      <c r="I81" s="140"/>
      <c r="J81" s="44"/>
      <c r="K81" s="44"/>
      <c r="L81" s="23"/>
    </row>
    <row r="82" customFormat="false" ht="24.95" hidden="false" customHeight="true" outlineLevel="0" collapsed="false">
      <c r="A82" s="22"/>
      <c r="B82" s="23"/>
      <c r="C82" s="7" t="s">
        <v>113</v>
      </c>
      <c r="I82" s="112"/>
      <c r="L82" s="23"/>
    </row>
    <row r="83" customFormat="false" ht="6.95" hidden="false" customHeight="true" outlineLevel="0" collapsed="false">
      <c r="A83" s="22"/>
      <c r="B83" s="23"/>
      <c r="I83" s="112"/>
      <c r="L83" s="23"/>
    </row>
    <row r="84" customFormat="false" ht="12" hidden="false" customHeight="true" outlineLevel="0" collapsed="false">
      <c r="A84" s="22"/>
      <c r="B84" s="23"/>
      <c r="C84" s="15" t="s">
        <v>15</v>
      </c>
      <c r="I84" s="112"/>
      <c r="L84" s="23"/>
    </row>
    <row r="85" customFormat="false" ht="16.5" hidden="false" customHeight="true" outlineLevel="0" collapsed="false">
      <c r="A85" s="22"/>
      <c r="B85" s="23"/>
      <c r="E85" s="111" t="str">
        <f aca="false">E7</f>
        <v>NHB – Budova č.4 diagnostické centrum – oprava VZT (jednotky)</v>
      </c>
      <c r="F85" s="111"/>
      <c r="G85" s="111"/>
      <c r="H85" s="111"/>
      <c r="I85" s="112"/>
      <c r="L85" s="23"/>
    </row>
    <row r="86" customFormat="false" ht="12" hidden="false" customHeight="true" outlineLevel="0" collapsed="false">
      <c r="B86" s="6"/>
      <c r="C86" s="15" t="s">
        <v>108</v>
      </c>
      <c r="I86" s="0"/>
      <c r="L86" s="6"/>
    </row>
    <row r="87" s="22" customFormat="true" ht="16.5" hidden="false" customHeight="true" outlineLevel="0" collapsed="false">
      <c r="B87" s="23"/>
      <c r="E87" s="111" t="s">
        <v>168</v>
      </c>
      <c r="F87" s="111"/>
      <c r="G87" s="111"/>
      <c r="H87" s="111"/>
      <c r="I87" s="112"/>
      <c r="L87" s="23"/>
    </row>
    <row r="88" s="22" customFormat="true" ht="12" hidden="false" customHeight="true" outlineLevel="0" collapsed="false">
      <c r="B88" s="23"/>
      <c r="C88" s="15" t="s">
        <v>110</v>
      </c>
      <c r="E88" s="0"/>
      <c r="F88" s="0"/>
      <c r="G88" s="0"/>
      <c r="H88" s="0"/>
      <c r="I88" s="112"/>
      <c r="L88" s="23"/>
    </row>
    <row r="89" s="22" customFormat="true" ht="16.5" hidden="false" customHeight="true" outlineLevel="0" collapsed="false">
      <c r="B89" s="23"/>
      <c r="C89" s="0"/>
      <c r="E89" s="50" t="str">
        <f aca="false">E11</f>
        <v>B - Zařízení vzduchotechniky</v>
      </c>
      <c r="F89" s="50"/>
      <c r="G89" s="50"/>
      <c r="H89" s="50"/>
      <c r="I89" s="112"/>
      <c r="L89" s="23"/>
    </row>
    <row r="90" customFormat="false" ht="6.95" hidden="false" customHeight="true" outlineLevel="0" collapsed="false">
      <c r="A90" s="22"/>
      <c r="B90" s="23"/>
      <c r="D90" s="22"/>
      <c r="I90" s="112"/>
      <c r="L90" s="23"/>
    </row>
    <row r="91" customFormat="false" ht="12" hidden="false" customHeight="true" outlineLevel="0" collapsed="false">
      <c r="A91" s="22"/>
      <c r="B91" s="23"/>
      <c r="C91" s="15" t="s">
        <v>20</v>
      </c>
      <c r="D91" s="22"/>
      <c r="F91" s="16" t="str">
        <f aca="false">F14</f>
        <v>Havlíčkův Brod, ul. Husova, areál nemocncie</v>
      </c>
      <c r="I91" s="113" t="s">
        <v>22</v>
      </c>
      <c r="J91" s="114" t="str">
        <f aca="false">IF(J14="","",J14)</f>
        <v>10. 5. 2019</v>
      </c>
      <c r="L91" s="23"/>
    </row>
    <row r="92" customFormat="false" ht="6.95" hidden="false" customHeight="true" outlineLevel="0" collapsed="false">
      <c r="A92" s="22"/>
      <c r="B92" s="23"/>
      <c r="D92" s="22"/>
      <c r="I92" s="112"/>
      <c r="L92" s="23"/>
    </row>
    <row r="93" customFormat="false" ht="43.05" hidden="false" customHeight="true" outlineLevel="0" collapsed="false">
      <c r="A93" s="22"/>
      <c r="B93" s="23"/>
      <c r="C93" s="15" t="s">
        <v>24</v>
      </c>
      <c r="D93" s="22"/>
      <c r="F93" s="16" t="str">
        <f aca="false">E17</f>
        <v>Nemocnice Havlíčkův Brod, příspěvková organizace</v>
      </c>
      <c r="I93" s="113" t="s">
        <v>30</v>
      </c>
      <c r="J93" s="20" t="str">
        <f aca="false">E23</f>
        <v>PROJEKT CENTRUM NOVA s.r.o.</v>
      </c>
      <c r="L93" s="23"/>
    </row>
    <row r="94" customFormat="false" ht="15.15" hidden="false" customHeight="true" outlineLevel="0" collapsed="false">
      <c r="A94" s="22"/>
      <c r="B94" s="23"/>
      <c r="C94" s="15" t="s">
        <v>28</v>
      </c>
      <c r="D94" s="22"/>
      <c r="F94" s="16" t="str">
        <f aca="false">IF(E20="","",E20)</f>
        <v>Vyplň údaj</v>
      </c>
      <c r="I94" s="113" t="s">
        <v>35</v>
      </c>
      <c r="J94" s="20" t="str">
        <f aca="false">E26</f>
        <v> </v>
      </c>
      <c r="L94" s="23"/>
    </row>
    <row r="95" customFormat="false" ht="10.3" hidden="false" customHeight="true" outlineLevel="0" collapsed="false">
      <c r="A95" s="22"/>
      <c r="B95" s="23"/>
      <c r="I95" s="112"/>
      <c r="L95" s="23"/>
    </row>
    <row r="96" customFormat="false" ht="29.3" hidden="false" customHeight="true" outlineLevel="0" collapsed="false">
      <c r="A96" s="22"/>
      <c r="B96" s="23"/>
      <c r="C96" s="141" t="s">
        <v>114</v>
      </c>
      <c r="D96" s="128"/>
      <c r="E96" s="128"/>
      <c r="F96" s="128"/>
      <c r="G96" s="128"/>
      <c r="H96" s="128"/>
      <c r="I96" s="142"/>
      <c r="J96" s="143" t="s">
        <v>115</v>
      </c>
      <c r="K96" s="128"/>
      <c r="L96" s="23"/>
    </row>
    <row r="97" customFormat="false" ht="10.3" hidden="false" customHeight="true" outlineLevel="0" collapsed="false">
      <c r="A97" s="22"/>
      <c r="B97" s="23"/>
      <c r="I97" s="112"/>
      <c r="L97" s="23"/>
    </row>
    <row r="98" customFormat="false" ht="22.8" hidden="false" customHeight="true" outlineLevel="0" collapsed="false">
      <c r="A98" s="22"/>
      <c r="B98" s="23"/>
      <c r="C98" s="144" t="s">
        <v>116</v>
      </c>
      <c r="I98" s="112"/>
      <c r="J98" s="122" t="n">
        <f aca="false">J132</f>
        <v>0</v>
      </c>
      <c r="L98" s="23"/>
      <c r="AU98" s="3" t="s">
        <v>117</v>
      </c>
    </row>
    <row r="99" s="145" customFormat="true" ht="24.95" hidden="false" customHeight="true" outlineLevel="0" collapsed="false">
      <c r="B99" s="146"/>
      <c r="D99" s="147" t="s">
        <v>306</v>
      </c>
      <c r="E99" s="148"/>
      <c r="F99" s="148"/>
      <c r="G99" s="148"/>
      <c r="H99" s="148"/>
      <c r="I99" s="149"/>
      <c r="J99" s="150" t="n">
        <f aca="false">J133</f>
        <v>0</v>
      </c>
      <c r="L99" s="146"/>
    </row>
    <row r="100" s="96" customFormat="true" ht="19.95" hidden="false" customHeight="true" outlineLevel="0" collapsed="false">
      <c r="B100" s="151"/>
      <c r="D100" s="152" t="s">
        <v>307</v>
      </c>
      <c r="E100" s="153"/>
      <c r="F100" s="153"/>
      <c r="G100" s="153"/>
      <c r="H100" s="153"/>
      <c r="I100" s="154"/>
      <c r="J100" s="155" t="n">
        <f aca="false">J134</f>
        <v>0</v>
      </c>
      <c r="L100" s="151"/>
    </row>
    <row r="101" s="145" customFormat="true" ht="24.95" hidden="false" customHeight="true" outlineLevel="0" collapsed="false">
      <c r="B101" s="146"/>
      <c r="D101" s="147" t="s">
        <v>171</v>
      </c>
      <c r="E101" s="148"/>
      <c r="F101" s="148"/>
      <c r="G101" s="148"/>
      <c r="H101" s="148"/>
      <c r="I101" s="149"/>
      <c r="J101" s="150" t="n">
        <f aca="false">J143</f>
        <v>0</v>
      </c>
      <c r="L101" s="146"/>
    </row>
    <row r="102" s="96" customFormat="true" ht="19.95" hidden="false" customHeight="true" outlineLevel="0" collapsed="false">
      <c r="B102" s="151"/>
      <c r="D102" s="152" t="s">
        <v>308</v>
      </c>
      <c r="E102" s="153"/>
      <c r="F102" s="153"/>
      <c r="G102" s="153"/>
      <c r="H102" s="153"/>
      <c r="I102" s="154"/>
      <c r="J102" s="155" t="n">
        <f aca="false">J144</f>
        <v>0</v>
      </c>
      <c r="L102" s="151"/>
    </row>
    <row r="103" s="96" customFormat="true" ht="19.95" hidden="false" customHeight="true" outlineLevel="0" collapsed="false">
      <c r="B103" s="151"/>
      <c r="D103" s="152" t="s">
        <v>309</v>
      </c>
      <c r="E103" s="153"/>
      <c r="F103" s="153"/>
      <c r="G103" s="153"/>
      <c r="H103" s="153"/>
      <c r="I103" s="154"/>
      <c r="J103" s="155" t="n">
        <f aca="false">J173</f>
        <v>0</v>
      </c>
      <c r="L103" s="151"/>
    </row>
    <row r="104" s="96" customFormat="true" ht="19.95" hidden="false" customHeight="true" outlineLevel="0" collapsed="false">
      <c r="B104" s="151"/>
      <c r="D104" s="152" t="s">
        <v>310</v>
      </c>
      <c r="E104" s="153"/>
      <c r="F104" s="153"/>
      <c r="G104" s="153"/>
      <c r="H104" s="153"/>
      <c r="I104" s="154"/>
      <c r="J104" s="155" t="n">
        <f aca="false">J200</f>
        <v>0</v>
      </c>
      <c r="L104" s="151"/>
    </row>
    <row r="105" s="96" customFormat="true" ht="19.95" hidden="false" customHeight="true" outlineLevel="0" collapsed="false">
      <c r="B105" s="151"/>
      <c r="D105" s="152" t="s">
        <v>311</v>
      </c>
      <c r="E105" s="153"/>
      <c r="F105" s="153"/>
      <c r="G105" s="153"/>
      <c r="H105" s="153"/>
      <c r="I105" s="154"/>
      <c r="J105" s="155" t="n">
        <f aca="false">J227</f>
        <v>0</v>
      </c>
      <c r="L105" s="151"/>
    </row>
    <row r="106" s="96" customFormat="true" ht="19.95" hidden="false" customHeight="true" outlineLevel="0" collapsed="false">
      <c r="B106" s="151"/>
      <c r="D106" s="152" t="s">
        <v>312</v>
      </c>
      <c r="E106" s="153"/>
      <c r="F106" s="153"/>
      <c r="G106" s="153"/>
      <c r="H106" s="153"/>
      <c r="I106" s="154"/>
      <c r="J106" s="155" t="n">
        <f aca="false">J230</f>
        <v>0</v>
      </c>
      <c r="L106" s="151"/>
    </row>
    <row r="107" s="96" customFormat="true" ht="19.95" hidden="false" customHeight="true" outlineLevel="0" collapsed="false">
      <c r="B107" s="151"/>
      <c r="D107" s="152" t="s">
        <v>313</v>
      </c>
      <c r="E107" s="153"/>
      <c r="F107" s="153"/>
      <c r="G107" s="153"/>
      <c r="H107" s="153"/>
      <c r="I107" s="154"/>
      <c r="J107" s="155" t="n">
        <f aca="false">J233</f>
        <v>0</v>
      </c>
      <c r="L107" s="151"/>
    </row>
    <row r="108" s="96" customFormat="true" ht="19.95" hidden="false" customHeight="true" outlineLevel="0" collapsed="false">
      <c r="B108" s="151"/>
      <c r="D108" s="152" t="s">
        <v>314</v>
      </c>
      <c r="E108" s="153"/>
      <c r="F108" s="153"/>
      <c r="G108" s="153"/>
      <c r="H108" s="153"/>
      <c r="I108" s="154"/>
      <c r="J108" s="155" t="n">
        <f aca="false">J236</f>
        <v>0</v>
      </c>
      <c r="L108" s="151"/>
    </row>
    <row r="109" s="96" customFormat="true" ht="19.95" hidden="false" customHeight="true" outlineLevel="0" collapsed="false">
      <c r="B109" s="151"/>
      <c r="D109" s="152" t="s">
        <v>315</v>
      </c>
      <c r="E109" s="153"/>
      <c r="F109" s="153"/>
      <c r="G109" s="153"/>
      <c r="H109" s="153"/>
      <c r="I109" s="154"/>
      <c r="J109" s="155" t="n">
        <f aca="false">J246</f>
        <v>0</v>
      </c>
      <c r="L109" s="151"/>
    </row>
    <row r="110" s="96" customFormat="true" ht="19.95" hidden="false" customHeight="true" outlineLevel="0" collapsed="false">
      <c r="B110" s="151"/>
      <c r="D110" s="152" t="s">
        <v>176</v>
      </c>
      <c r="E110" s="153"/>
      <c r="F110" s="153"/>
      <c r="G110" s="153"/>
      <c r="H110" s="153"/>
      <c r="I110" s="154"/>
      <c r="J110" s="155" t="n">
        <f aca="false">J261</f>
        <v>0</v>
      </c>
      <c r="L110" s="151"/>
    </row>
    <row r="111" s="22" customFormat="true" ht="21.85" hidden="false" customHeight="true" outlineLevel="0" collapsed="false">
      <c r="B111" s="23"/>
      <c r="I111" s="112"/>
      <c r="L111" s="23"/>
    </row>
    <row r="112" customFormat="false" ht="6.95" hidden="false" customHeight="true" outlineLevel="0" collapsed="false">
      <c r="A112" s="22"/>
      <c r="B112" s="41"/>
      <c r="C112" s="42"/>
      <c r="D112" s="42"/>
      <c r="E112" s="42"/>
      <c r="F112" s="42"/>
      <c r="G112" s="42"/>
      <c r="H112" s="42"/>
      <c r="I112" s="139"/>
      <c r="J112" s="42"/>
      <c r="K112" s="42"/>
      <c r="L112" s="23"/>
    </row>
    <row r="113" customFormat="false" ht="12.8" hidden="false" customHeight="false" outlineLevel="0" collapsed="false">
      <c r="I113" s="0"/>
    </row>
    <row r="116" s="22" customFormat="true" ht="6.95" hidden="false" customHeight="true" outlineLevel="0" collapsed="false">
      <c r="B116" s="43"/>
      <c r="C116" s="44"/>
      <c r="D116" s="44"/>
      <c r="E116" s="44"/>
      <c r="F116" s="44"/>
      <c r="G116" s="44"/>
      <c r="H116" s="44"/>
      <c r="I116" s="140"/>
      <c r="J116" s="44"/>
      <c r="K116" s="44"/>
      <c r="L116" s="23"/>
    </row>
    <row r="117" customFormat="false" ht="24.95" hidden="false" customHeight="true" outlineLevel="0" collapsed="false">
      <c r="A117" s="22"/>
      <c r="B117" s="23"/>
      <c r="C117" s="7" t="s">
        <v>120</v>
      </c>
      <c r="I117" s="112"/>
      <c r="L117" s="23"/>
    </row>
    <row r="118" customFormat="false" ht="6.95" hidden="false" customHeight="true" outlineLevel="0" collapsed="false">
      <c r="A118" s="22"/>
      <c r="B118" s="23"/>
      <c r="I118" s="112"/>
      <c r="L118" s="23"/>
    </row>
    <row r="119" customFormat="false" ht="12" hidden="false" customHeight="true" outlineLevel="0" collapsed="false">
      <c r="A119" s="22"/>
      <c r="B119" s="23"/>
      <c r="C119" s="15" t="s">
        <v>15</v>
      </c>
      <c r="I119" s="112"/>
      <c r="L119" s="23"/>
    </row>
    <row r="120" customFormat="false" ht="16.5" hidden="false" customHeight="true" outlineLevel="0" collapsed="false">
      <c r="A120" s="22"/>
      <c r="B120" s="23"/>
      <c r="E120" s="111" t="str">
        <f aca="false">E7</f>
        <v>NHB – Budova č.4 diagnostické centrum – oprava VZT (jednotky)</v>
      </c>
      <c r="F120" s="111"/>
      <c r="G120" s="111"/>
      <c r="H120" s="111"/>
      <c r="I120" s="112"/>
      <c r="L120" s="23"/>
    </row>
    <row r="121" customFormat="false" ht="12" hidden="false" customHeight="true" outlineLevel="0" collapsed="false">
      <c r="B121" s="6"/>
      <c r="C121" s="15" t="s">
        <v>108</v>
      </c>
      <c r="I121" s="0"/>
      <c r="L121" s="6"/>
    </row>
    <row r="122" s="22" customFormat="true" ht="16.5" hidden="false" customHeight="true" outlineLevel="0" collapsed="false">
      <c r="B122" s="23"/>
      <c r="E122" s="111" t="s">
        <v>168</v>
      </c>
      <c r="F122" s="111"/>
      <c r="G122" s="111"/>
      <c r="H122" s="111"/>
      <c r="I122" s="112"/>
      <c r="L122" s="23"/>
    </row>
    <row r="123" customFormat="false" ht="12" hidden="false" customHeight="true" outlineLevel="0" collapsed="false">
      <c r="A123" s="22"/>
      <c r="B123" s="23"/>
      <c r="C123" s="15" t="s">
        <v>110</v>
      </c>
      <c r="D123" s="22"/>
      <c r="I123" s="112"/>
      <c r="L123" s="23"/>
    </row>
    <row r="124" customFormat="false" ht="16.5" hidden="false" customHeight="true" outlineLevel="0" collapsed="false">
      <c r="A124" s="22"/>
      <c r="B124" s="23"/>
      <c r="D124" s="22"/>
      <c r="E124" s="50" t="str">
        <f aca="false">E11</f>
        <v>B - Zařízení vzduchotechniky</v>
      </c>
      <c r="F124" s="50"/>
      <c r="G124" s="50"/>
      <c r="H124" s="50"/>
      <c r="I124" s="112"/>
      <c r="L124" s="23"/>
    </row>
    <row r="125" customFormat="false" ht="6.95" hidden="false" customHeight="true" outlineLevel="0" collapsed="false">
      <c r="A125" s="22"/>
      <c r="B125" s="23"/>
      <c r="D125" s="22"/>
      <c r="I125" s="112"/>
      <c r="L125" s="23"/>
    </row>
    <row r="126" customFormat="false" ht="12" hidden="false" customHeight="true" outlineLevel="0" collapsed="false">
      <c r="A126" s="22"/>
      <c r="B126" s="23"/>
      <c r="C126" s="15" t="s">
        <v>20</v>
      </c>
      <c r="D126" s="22"/>
      <c r="F126" s="16" t="str">
        <f aca="false">F14</f>
        <v>Havlíčkův Brod, ul. Husova, areál nemocncie</v>
      </c>
      <c r="I126" s="113" t="s">
        <v>22</v>
      </c>
      <c r="J126" s="114" t="str">
        <f aca="false">IF(J14="","",J14)</f>
        <v>10. 5. 2019</v>
      </c>
      <c r="L126" s="23"/>
    </row>
    <row r="127" customFormat="false" ht="6.95" hidden="false" customHeight="true" outlineLevel="0" collapsed="false">
      <c r="A127" s="22"/>
      <c r="B127" s="23"/>
      <c r="I127" s="112"/>
      <c r="L127" s="23"/>
    </row>
    <row r="128" customFormat="false" ht="43.05" hidden="false" customHeight="true" outlineLevel="0" collapsed="false">
      <c r="A128" s="22"/>
      <c r="B128" s="23"/>
      <c r="C128" s="15" t="s">
        <v>24</v>
      </c>
      <c r="D128" s="22"/>
      <c r="F128" s="16" t="str">
        <f aca="false">E17</f>
        <v>Nemocnice Havlíčkův Brod, příspěvková organizace</v>
      </c>
      <c r="I128" s="113" t="s">
        <v>30</v>
      </c>
      <c r="J128" s="20" t="str">
        <f aca="false">E23</f>
        <v>PROJEKT CENTRUM NOVA s.r.o.</v>
      </c>
      <c r="L128" s="23"/>
    </row>
    <row r="129" customFormat="false" ht="15.15" hidden="false" customHeight="true" outlineLevel="0" collapsed="false">
      <c r="A129" s="22"/>
      <c r="B129" s="23"/>
      <c r="C129" s="15" t="s">
        <v>28</v>
      </c>
      <c r="D129" s="22"/>
      <c r="F129" s="16" t="str">
        <f aca="false">IF(E20="","",E20)</f>
        <v>Vyplň údaj</v>
      </c>
      <c r="I129" s="113" t="s">
        <v>35</v>
      </c>
      <c r="J129" s="20" t="str">
        <f aca="false">E26</f>
        <v> </v>
      </c>
      <c r="L129" s="23"/>
    </row>
    <row r="130" customFormat="false" ht="10.3" hidden="false" customHeight="true" outlineLevel="0" collapsed="false">
      <c r="A130" s="22"/>
      <c r="B130" s="23"/>
      <c r="D130" s="22"/>
      <c r="I130" s="112"/>
      <c r="L130" s="23"/>
    </row>
    <row r="131" s="156" customFormat="true" ht="29.3" hidden="false" customHeight="true" outlineLevel="0" collapsed="false">
      <c r="B131" s="157"/>
      <c r="C131" s="158" t="s">
        <v>121</v>
      </c>
      <c r="D131" s="159" t="s">
        <v>64</v>
      </c>
      <c r="E131" s="159" t="s">
        <v>60</v>
      </c>
      <c r="F131" s="159" t="s">
        <v>61</v>
      </c>
      <c r="G131" s="159" t="s">
        <v>122</v>
      </c>
      <c r="H131" s="159" t="s">
        <v>123</v>
      </c>
      <c r="I131" s="160" t="s">
        <v>124</v>
      </c>
      <c r="J131" s="159" t="s">
        <v>115</v>
      </c>
      <c r="K131" s="161" t="s">
        <v>125</v>
      </c>
      <c r="L131" s="157"/>
      <c r="M131" s="65"/>
      <c r="N131" s="66" t="s">
        <v>43</v>
      </c>
      <c r="O131" s="66" t="s">
        <v>126</v>
      </c>
      <c r="P131" s="66" t="s">
        <v>127</v>
      </c>
      <c r="Q131" s="66" t="s">
        <v>128</v>
      </c>
      <c r="R131" s="66" t="s">
        <v>129</v>
      </c>
      <c r="S131" s="66" t="s">
        <v>130</v>
      </c>
      <c r="T131" s="67" t="s">
        <v>131</v>
      </c>
    </row>
    <row r="132" s="22" customFormat="true" ht="22.8" hidden="false" customHeight="true" outlineLevel="0" collapsed="false">
      <c r="B132" s="23"/>
      <c r="C132" s="71" t="s">
        <v>132</v>
      </c>
      <c r="I132" s="112"/>
      <c r="J132" s="162" t="n">
        <f aca="false">BK132</f>
        <v>0</v>
      </c>
      <c r="L132" s="23"/>
      <c r="M132" s="68"/>
      <c r="N132" s="55"/>
      <c r="O132" s="55"/>
      <c r="P132" s="163" t="n">
        <f aca="false">P133+P143</f>
        <v>0</v>
      </c>
      <c r="Q132" s="55"/>
      <c r="R132" s="163" t="n">
        <f aca="false">R133+R143</f>
        <v>5.70395</v>
      </c>
      <c r="S132" s="55"/>
      <c r="T132" s="164" t="n">
        <f aca="false">T133+T143</f>
        <v>2.42102</v>
      </c>
      <c r="AT132" s="3" t="s">
        <v>78</v>
      </c>
      <c r="AU132" s="3" t="s">
        <v>117</v>
      </c>
      <c r="BK132" s="165" t="n">
        <f aca="false">BK133+BK143</f>
        <v>0</v>
      </c>
    </row>
    <row r="133" s="166" customFormat="true" ht="25.9" hidden="false" customHeight="true" outlineLevel="0" collapsed="false">
      <c r="B133" s="167"/>
      <c r="D133" s="168" t="s">
        <v>78</v>
      </c>
      <c r="E133" s="169" t="s">
        <v>316</v>
      </c>
      <c r="F133" s="169" t="s">
        <v>317</v>
      </c>
      <c r="I133" s="170"/>
      <c r="J133" s="171" t="n">
        <f aca="false">BK133</f>
        <v>0</v>
      </c>
      <c r="L133" s="167"/>
      <c r="M133" s="172"/>
      <c r="N133" s="173"/>
      <c r="O133" s="173"/>
      <c r="P133" s="174" t="n">
        <f aca="false">P134</f>
        <v>0</v>
      </c>
      <c r="Q133" s="173"/>
      <c r="R133" s="174" t="n">
        <f aca="false">R134</f>
        <v>0</v>
      </c>
      <c r="S133" s="173"/>
      <c r="T133" s="175" t="n">
        <f aca="false">T134</f>
        <v>0</v>
      </c>
      <c r="AR133" s="168" t="s">
        <v>86</v>
      </c>
      <c r="AT133" s="176" t="s">
        <v>78</v>
      </c>
      <c r="AU133" s="176" t="s">
        <v>79</v>
      </c>
      <c r="AY133" s="168" t="s">
        <v>136</v>
      </c>
      <c r="BK133" s="177" t="n">
        <f aca="false">BK134</f>
        <v>0</v>
      </c>
    </row>
    <row r="134" customFormat="false" ht="22.8" hidden="false" customHeight="true" outlineLevel="0" collapsed="false">
      <c r="A134" s="166"/>
      <c r="B134" s="167"/>
      <c r="C134" s="166"/>
      <c r="D134" s="168" t="s">
        <v>78</v>
      </c>
      <c r="E134" s="178" t="s">
        <v>318</v>
      </c>
      <c r="F134" s="178" t="s">
        <v>319</v>
      </c>
      <c r="I134" s="170"/>
      <c r="J134" s="179" t="n">
        <f aca="false">BK134</f>
        <v>0</v>
      </c>
      <c r="L134" s="167"/>
      <c r="M134" s="172"/>
      <c r="N134" s="173"/>
      <c r="O134" s="173"/>
      <c r="P134" s="174" t="n">
        <f aca="false">SUM(P135:P142)</f>
        <v>0</v>
      </c>
      <c r="Q134" s="173"/>
      <c r="R134" s="174" t="n">
        <f aca="false">SUM(R135:R142)</f>
        <v>0</v>
      </c>
      <c r="S134" s="173"/>
      <c r="T134" s="175" t="n">
        <f aca="false">SUM(T135:T142)</f>
        <v>0</v>
      </c>
      <c r="AR134" s="168" t="s">
        <v>86</v>
      </c>
      <c r="AT134" s="176" t="s">
        <v>78</v>
      </c>
      <c r="AU134" s="176" t="s">
        <v>86</v>
      </c>
      <c r="AY134" s="168" t="s">
        <v>136</v>
      </c>
      <c r="BK134" s="177" t="n">
        <f aca="false">SUM(BK135:BK142)</f>
        <v>0</v>
      </c>
    </row>
    <row r="135" s="22" customFormat="true" ht="42.5" hidden="false" customHeight="true" outlineLevel="0" collapsed="false">
      <c r="B135" s="180"/>
      <c r="C135" s="181" t="s">
        <v>86</v>
      </c>
      <c r="D135" s="181" t="s">
        <v>138</v>
      </c>
      <c r="E135" s="182" t="s">
        <v>320</v>
      </c>
      <c r="F135" s="183" t="s">
        <v>321</v>
      </c>
      <c r="G135" s="184" t="s">
        <v>199</v>
      </c>
      <c r="H135" s="185" t="n">
        <v>2.421</v>
      </c>
      <c r="I135" s="186"/>
      <c r="J135" s="187" t="n">
        <f aca="false">ROUND(I135*H135,2)</f>
        <v>0</v>
      </c>
      <c r="K135" s="183" t="s">
        <v>184</v>
      </c>
      <c r="L135" s="23"/>
      <c r="M135" s="188"/>
      <c r="N135" s="189" t="s">
        <v>44</v>
      </c>
      <c r="O135" s="57"/>
      <c r="P135" s="190" t="n">
        <f aca="false">O135*H135</f>
        <v>0</v>
      </c>
      <c r="Q135" s="190" t="n">
        <v>0</v>
      </c>
      <c r="R135" s="190" t="n">
        <f aca="false">Q135*H135</f>
        <v>0</v>
      </c>
      <c r="S135" s="190" t="n">
        <v>0</v>
      </c>
      <c r="T135" s="191" t="n">
        <f aca="false">S135*H135</f>
        <v>0</v>
      </c>
      <c r="AR135" s="192" t="s">
        <v>135</v>
      </c>
      <c r="AT135" s="192" t="s">
        <v>138</v>
      </c>
      <c r="AU135" s="192" t="s">
        <v>88</v>
      </c>
      <c r="AY135" s="3" t="s">
        <v>136</v>
      </c>
      <c r="BE135" s="193" t="n">
        <f aca="false">IF(N135="základní",J135,0)</f>
        <v>0</v>
      </c>
      <c r="BF135" s="193" t="n">
        <f aca="false">IF(N135="snížená",J135,0)</f>
        <v>0</v>
      </c>
      <c r="BG135" s="193" t="n">
        <f aca="false">IF(N135="zákl. přenesená",J135,0)</f>
        <v>0</v>
      </c>
      <c r="BH135" s="193" t="n">
        <f aca="false">IF(N135="sníž. přenesená",J135,0)</f>
        <v>0</v>
      </c>
      <c r="BI135" s="193" t="n">
        <f aca="false">IF(N135="nulová",J135,0)</f>
        <v>0</v>
      </c>
      <c r="BJ135" s="3" t="s">
        <v>86</v>
      </c>
      <c r="BK135" s="193" t="n">
        <f aca="false">ROUND(I135*H135,2)</f>
        <v>0</v>
      </c>
      <c r="BL135" s="3" t="s">
        <v>135</v>
      </c>
      <c r="BM135" s="192" t="s">
        <v>322</v>
      </c>
    </row>
    <row r="136" customFormat="false" ht="42.5" hidden="false" customHeight="true" outlineLevel="0" collapsed="false">
      <c r="A136" s="22"/>
      <c r="B136" s="23"/>
      <c r="D136" s="194" t="s">
        <v>143</v>
      </c>
      <c r="F136" s="195" t="s">
        <v>323</v>
      </c>
      <c r="I136" s="112"/>
      <c r="L136" s="23"/>
      <c r="M136" s="196"/>
      <c r="N136" s="57"/>
      <c r="O136" s="57"/>
      <c r="P136" s="57"/>
      <c r="Q136" s="57"/>
      <c r="R136" s="57"/>
      <c r="S136" s="57"/>
      <c r="T136" s="58"/>
      <c r="AT136" s="3" t="s">
        <v>143</v>
      </c>
      <c r="AU136" s="3" t="s">
        <v>88</v>
      </c>
    </row>
    <row r="137" customFormat="false" ht="42.5" hidden="false" customHeight="true" outlineLevel="0" collapsed="false">
      <c r="A137" s="22"/>
      <c r="B137" s="180"/>
      <c r="C137" s="181" t="s">
        <v>88</v>
      </c>
      <c r="D137" s="181" t="s">
        <v>138</v>
      </c>
      <c r="E137" s="182" t="s">
        <v>324</v>
      </c>
      <c r="F137" s="183" t="s">
        <v>325</v>
      </c>
      <c r="G137" s="184" t="s">
        <v>199</v>
      </c>
      <c r="H137" s="185" t="n">
        <v>2.421</v>
      </c>
      <c r="I137" s="186"/>
      <c r="J137" s="187" t="n">
        <f aca="false">ROUND(I137*H137,2)</f>
        <v>0</v>
      </c>
      <c r="K137" s="183" t="s">
        <v>184</v>
      </c>
      <c r="L137" s="23"/>
      <c r="M137" s="188"/>
      <c r="N137" s="189" t="s">
        <v>44</v>
      </c>
      <c r="O137" s="57"/>
      <c r="P137" s="190" t="n">
        <f aca="false">O137*H137</f>
        <v>0</v>
      </c>
      <c r="Q137" s="190" t="n">
        <v>0</v>
      </c>
      <c r="R137" s="190" t="n">
        <f aca="false">Q137*H137</f>
        <v>0</v>
      </c>
      <c r="S137" s="190" t="n">
        <v>0</v>
      </c>
      <c r="T137" s="191" t="n">
        <f aca="false">S137*H137</f>
        <v>0</v>
      </c>
      <c r="AR137" s="192" t="s">
        <v>135</v>
      </c>
      <c r="AT137" s="192" t="s">
        <v>138</v>
      </c>
      <c r="AU137" s="192" t="s">
        <v>88</v>
      </c>
      <c r="AY137" s="3" t="s">
        <v>136</v>
      </c>
      <c r="BE137" s="193" t="n">
        <f aca="false">IF(N137="základní",J137,0)</f>
        <v>0</v>
      </c>
      <c r="BF137" s="193" t="n">
        <f aca="false">IF(N137="snížená",J137,0)</f>
        <v>0</v>
      </c>
      <c r="BG137" s="193" t="n">
        <f aca="false">IF(N137="zákl. přenesená",J137,0)</f>
        <v>0</v>
      </c>
      <c r="BH137" s="193" t="n">
        <f aca="false">IF(N137="sníž. přenesená",J137,0)</f>
        <v>0</v>
      </c>
      <c r="BI137" s="193" t="n">
        <f aca="false">IF(N137="nulová",J137,0)</f>
        <v>0</v>
      </c>
      <c r="BJ137" s="3" t="s">
        <v>86</v>
      </c>
      <c r="BK137" s="193" t="n">
        <f aca="false">ROUND(I137*H137,2)</f>
        <v>0</v>
      </c>
      <c r="BL137" s="3" t="s">
        <v>135</v>
      </c>
      <c r="BM137" s="192" t="s">
        <v>326</v>
      </c>
    </row>
    <row r="138" customFormat="false" ht="42.5" hidden="false" customHeight="true" outlineLevel="0" collapsed="false">
      <c r="A138" s="22"/>
      <c r="B138" s="23"/>
      <c r="D138" s="194" t="s">
        <v>143</v>
      </c>
      <c r="F138" s="195" t="s">
        <v>327</v>
      </c>
      <c r="I138" s="112"/>
      <c r="L138" s="23"/>
      <c r="M138" s="196"/>
      <c r="N138" s="57"/>
      <c r="O138" s="57"/>
      <c r="P138" s="57"/>
      <c r="Q138" s="57"/>
      <c r="R138" s="57"/>
      <c r="S138" s="57"/>
      <c r="T138" s="58"/>
      <c r="AT138" s="3" t="s">
        <v>143</v>
      </c>
      <c r="AU138" s="3" t="s">
        <v>88</v>
      </c>
    </row>
    <row r="139" customFormat="false" ht="42.5" hidden="false" customHeight="true" outlineLevel="0" collapsed="false">
      <c r="A139" s="22"/>
      <c r="B139" s="180"/>
      <c r="C139" s="181" t="s">
        <v>149</v>
      </c>
      <c r="D139" s="181" t="s">
        <v>138</v>
      </c>
      <c r="E139" s="182" t="s">
        <v>328</v>
      </c>
      <c r="F139" s="183" t="s">
        <v>329</v>
      </c>
      <c r="G139" s="184" t="s">
        <v>199</v>
      </c>
      <c r="H139" s="185" t="n">
        <v>2.421</v>
      </c>
      <c r="I139" s="186"/>
      <c r="J139" s="187" t="n">
        <f aca="false">ROUND(I139*H139,2)</f>
        <v>0</v>
      </c>
      <c r="K139" s="183" t="s">
        <v>184</v>
      </c>
      <c r="L139" s="23"/>
      <c r="M139" s="188"/>
      <c r="N139" s="189" t="s">
        <v>44</v>
      </c>
      <c r="O139" s="57"/>
      <c r="P139" s="190" t="n">
        <f aca="false">O139*H139</f>
        <v>0</v>
      </c>
      <c r="Q139" s="190" t="n">
        <v>0</v>
      </c>
      <c r="R139" s="190" t="n">
        <f aca="false">Q139*H139</f>
        <v>0</v>
      </c>
      <c r="S139" s="190" t="n">
        <v>0</v>
      </c>
      <c r="T139" s="191" t="n">
        <f aca="false">S139*H139</f>
        <v>0</v>
      </c>
      <c r="AR139" s="192" t="s">
        <v>135</v>
      </c>
      <c r="AT139" s="192" t="s">
        <v>138</v>
      </c>
      <c r="AU139" s="192" t="s">
        <v>88</v>
      </c>
      <c r="AY139" s="3" t="s">
        <v>136</v>
      </c>
      <c r="BE139" s="193" t="n">
        <f aca="false">IF(N139="základní",J139,0)</f>
        <v>0</v>
      </c>
      <c r="BF139" s="193" t="n">
        <f aca="false">IF(N139="snížená",J139,0)</f>
        <v>0</v>
      </c>
      <c r="BG139" s="193" t="n">
        <f aca="false">IF(N139="zákl. přenesená",J139,0)</f>
        <v>0</v>
      </c>
      <c r="BH139" s="193" t="n">
        <f aca="false">IF(N139="sníž. přenesená",J139,0)</f>
        <v>0</v>
      </c>
      <c r="BI139" s="193" t="n">
        <f aca="false">IF(N139="nulová",J139,0)</f>
        <v>0</v>
      </c>
      <c r="BJ139" s="3" t="s">
        <v>86</v>
      </c>
      <c r="BK139" s="193" t="n">
        <f aca="false">ROUND(I139*H139,2)</f>
        <v>0</v>
      </c>
      <c r="BL139" s="3" t="s">
        <v>135</v>
      </c>
      <c r="BM139" s="192" t="s">
        <v>330</v>
      </c>
    </row>
    <row r="140" customFormat="false" ht="42.5" hidden="false" customHeight="true" outlineLevel="0" collapsed="false">
      <c r="A140" s="22"/>
      <c r="B140" s="23"/>
      <c r="D140" s="194" t="s">
        <v>143</v>
      </c>
      <c r="F140" s="195" t="s">
        <v>331</v>
      </c>
      <c r="I140" s="112"/>
      <c r="L140" s="23"/>
      <c r="M140" s="196"/>
      <c r="N140" s="57"/>
      <c r="O140" s="57"/>
      <c r="P140" s="57"/>
      <c r="Q140" s="57"/>
      <c r="R140" s="57"/>
      <c r="S140" s="57"/>
      <c r="T140" s="58"/>
      <c r="AT140" s="3" t="s">
        <v>143</v>
      </c>
      <c r="AU140" s="3" t="s">
        <v>88</v>
      </c>
    </row>
    <row r="141" customFormat="false" ht="42.5" hidden="false" customHeight="true" outlineLevel="0" collapsed="false">
      <c r="A141" s="22"/>
      <c r="B141" s="180"/>
      <c r="C141" s="181" t="s">
        <v>135</v>
      </c>
      <c r="D141" s="181" t="s">
        <v>138</v>
      </c>
      <c r="E141" s="182" t="s">
        <v>332</v>
      </c>
      <c r="F141" s="183" t="s">
        <v>333</v>
      </c>
      <c r="G141" s="184" t="s">
        <v>199</v>
      </c>
      <c r="H141" s="185" t="n">
        <v>2.421</v>
      </c>
      <c r="I141" s="186"/>
      <c r="J141" s="187" t="n">
        <f aca="false">ROUND(I141*H141,2)</f>
        <v>0</v>
      </c>
      <c r="K141" s="183" t="s">
        <v>184</v>
      </c>
      <c r="L141" s="23"/>
      <c r="M141" s="188"/>
      <c r="N141" s="189" t="s">
        <v>44</v>
      </c>
      <c r="O141" s="57"/>
      <c r="P141" s="190" t="n">
        <f aca="false">O141*H141</f>
        <v>0</v>
      </c>
      <c r="Q141" s="190" t="n">
        <v>0</v>
      </c>
      <c r="R141" s="190" t="n">
        <f aca="false">Q141*H141</f>
        <v>0</v>
      </c>
      <c r="S141" s="190" t="n">
        <v>0</v>
      </c>
      <c r="T141" s="191" t="n">
        <f aca="false">S141*H141</f>
        <v>0</v>
      </c>
      <c r="AR141" s="192" t="s">
        <v>135</v>
      </c>
      <c r="AT141" s="192" t="s">
        <v>138</v>
      </c>
      <c r="AU141" s="192" t="s">
        <v>88</v>
      </c>
      <c r="AY141" s="3" t="s">
        <v>136</v>
      </c>
      <c r="BE141" s="193" t="n">
        <f aca="false">IF(N141="základní",J141,0)</f>
        <v>0</v>
      </c>
      <c r="BF141" s="193" t="n">
        <f aca="false">IF(N141="snížená",J141,0)</f>
        <v>0</v>
      </c>
      <c r="BG141" s="193" t="n">
        <f aca="false">IF(N141="zákl. přenesená",J141,0)</f>
        <v>0</v>
      </c>
      <c r="BH141" s="193" t="n">
        <f aca="false">IF(N141="sníž. přenesená",J141,0)</f>
        <v>0</v>
      </c>
      <c r="BI141" s="193" t="n">
        <f aca="false">IF(N141="nulová",J141,0)</f>
        <v>0</v>
      </c>
      <c r="BJ141" s="3" t="s">
        <v>86</v>
      </c>
      <c r="BK141" s="193" t="n">
        <f aca="false">ROUND(I141*H141,2)</f>
        <v>0</v>
      </c>
      <c r="BL141" s="3" t="s">
        <v>135</v>
      </c>
      <c r="BM141" s="192" t="s">
        <v>334</v>
      </c>
    </row>
    <row r="142" customFormat="false" ht="42.5" hidden="false" customHeight="true" outlineLevel="0" collapsed="false">
      <c r="A142" s="22"/>
      <c r="B142" s="23"/>
      <c r="D142" s="194" t="s">
        <v>143</v>
      </c>
      <c r="F142" s="195" t="s">
        <v>335</v>
      </c>
      <c r="I142" s="112"/>
      <c r="L142" s="23"/>
      <c r="M142" s="196"/>
      <c r="N142" s="57"/>
      <c r="O142" s="57"/>
      <c r="P142" s="57"/>
      <c r="Q142" s="57"/>
      <c r="R142" s="57"/>
      <c r="S142" s="57"/>
      <c r="T142" s="58"/>
      <c r="AT142" s="3" t="s">
        <v>143</v>
      </c>
      <c r="AU142" s="3" t="s">
        <v>88</v>
      </c>
    </row>
    <row r="143" s="166" customFormat="true" ht="25.9" hidden="false" customHeight="true" outlineLevel="0" collapsed="false">
      <c r="B143" s="167"/>
      <c r="D143" s="168" t="s">
        <v>78</v>
      </c>
      <c r="E143" s="169" t="s">
        <v>177</v>
      </c>
      <c r="F143" s="169" t="s">
        <v>178</v>
      </c>
      <c r="I143" s="170"/>
      <c r="J143" s="171" t="n">
        <f aca="false">BK143</f>
        <v>0</v>
      </c>
      <c r="L143" s="167"/>
      <c r="M143" s="172"/>
      <c r="N143" s="173"/>
      <c r="O143" s="173"/>
      <c r="P143" s="174" t="n">
        <f aca="false">P144+P173+P200+P227+P230+P233+P236+P246+P261</f>
        <v>0</v>
      </c>
      <c r="Q143" s="173"/>
      <c r="R143" s="174" t="n">
        <f aca="false">R144+R173+R200+R227+R230+R233+R236+R246+R261</f>
        <v>5.70395</v>
      </c>
      <c r="S143" s="173"/>
      <c r="T143" s="175" t="n">
        <f aca="false">T144+T173+T200+T227+T230+T233+T236+T246+T261</f>
        <v>2.42102</v>
      </c>
      <c r="AR143" s="168" t="s">
        <v>88</v>
      </c>
      <c r="AT143" s="176" t="s">
        <v>78</v>
      </c>
      <c r="AU143" s="176" t="s">
        <v>79</v>
      </c>
      <c r="AY143" s="168" t="s">
        <v>136</v>
      </c>
      <c r="BK143" s="177" t="n">
        <f aca="false">BK144+BK173+BK200+BK227+BK230+BK233+BK236+BK246+BK261</f>
        <v>0</v>
      </c>
    </row>
    <row r="144" customFormat="false" ht="22.8" hidden="false" customHeight="true" outlineLevel="0" collapsed="false">
      <c r="A144" s="166"/>
      <c r="B144" s="167"/>
      <c r="C144" s="166"/>
      <c r="D144" s="168" t="s">
        <v>78</v>
      </c>
      <c r="E144" s="178" t="s">
        <v>336</v>
      </c>
      <c r="F144" s="178" t="s">
        <v>337</v>
      </c>
      <c r="I144" s="170"/>
      <c r="J144" s="179" t="n">
        <f aca="false">BK144</f>
        <v>0</v>
      </c>
      <c r="L144" s="167"/>
      <c r="M144" s="172"/>
      <c r="N144" s="173"/>
      <c r="O144" s="173"/>
      <c r="P144" s="174" t="n">
        <f aca="false">SUM(P145:P172)</f>
        <v>0</v>
      </c>
      <c r="Q144" s="173"/>
      <c r="R144" s="174" t="n">
        <f aca="false">SUM(R145:R172)</f>
        <v>1.56825</v>
      </c>
      <c r="S144" s="173"/>
      <c r="T144" s="175" t="n">
        <f aca="false">SUM(T145:T172)</f>
        <v>0.7665</v>
      </c>
      <c r="AR144" s="168" t="s">
        <v>88</v>
      </c>
      <c r="AT144" s="176" t="s">
        <v>78</v>
      </c>
      <c r="AU144" s="176" t="s">
        <v>86</v>
      </c>
      <c r="AY144" s="168" t="s">
        <v>136</v>
      </c>
      <c r="BK144" s="177" t="n">
        <f aca="false">SUM(BK145:BK172)</f>
        <v>0</v>
      </c>
    </row>
    <row r="145" s="22" customFormat="true" ht="42.5" hidden="false" customHeight="true" outlineLevel="0" collapsed="false">
      <c r="B145" s="180"/>
      <c r="C145" s="181" t="s">
        <v>158</v>
      </c>
      <c r="D145" s="181" t="s">
        <v>138</v>
      </c>
      <c r="E145" s="182" t="s">
        <v>338</v>
      </c>
      <c r="F145" s="183" t="s">
        <v>339</v>
      </c>
      <c r="G145" s="184" t="s">
        <v>249</v>
      </c>
      <c r="H145" s="185" t="n">
        <v>1</v>
      </c>
      <c r="I145" s="186"/>
      <c r="J145" s="187" t="n">
        <f aca="false">ROUND(I145*H145,2)</f>
        <v>0</v>
      </c>
      <c r="K145" s="183" t="s">
        <v>184</v>
      </c>
      <c r="L145" s="23"/>
      <c r="M145" s="188"/>
      <c r="N145" s="189" t="s">
        <v>44</v>
      </c>
      <c r="O145" s="57"/>
      <c r="P145" s="190" t="n">
        <f aca="false">O145*H145</f>
        <v>0</v>
      </c>
      <c r="Q145" s="190" t="n">
        <v>0</v>
      </c>
      <c r="R145" s="190" t="n">
        <f aca="false">Q145*H145</f>
        <v>0</v>
      </c>
      <c r="S145" s="190" t="n">
        <v>0.48</v>
      </c>
      <c r="T145" s="191" t="n">
        <f aca="false">S145*H145</f>
        <v>0.48</v>
      </c>
      <c r="AR145" s="192" t="s">
        <v>185</v>
      </c>
      <c r="AT145" s="192" t="s">
        <v>138</v>
      </c>
      <c r="AU145" s="192" t="s">
        <v>88</v>
      </c>
      <c r="AY145" s="3" t="s">
        <v>136</v>
      </c>
      <c r="BE145" s="193" t="n">
        <f aca="false">IF(N145="základní",J145,0)</f>
        <v>0</v>
      </c>
      <c r="BF145" s="193" t="n">
        <f aca="false">IF(N145="snížená",J145,0)</f>
        <v>0</v>
      </c>
      <c r="BG145" s="193" t="n">
        <f aca="false">IF(N145="zákl. přenesená",J145,0)</f>
        <v>0</v>
      </c>
      <c r="BH145" s="193" t="n">
        <f aca="false">IF(N145="sníž. přenesená",J145,0)</f>
        <v>0</v>
      </c>
      <c r="BI145" s="193" t="n">
        <f aca="false">IF(N145="nulová",J145,0)</f>
        <v>0</v>
      </c>
      <c r="BJ145" s="3" t="s">
        <v>86</v>
      </c>
      <c r="BK145" s="193" t="n">
        <f aca="false">ROUND(I145*H145,2)</f>
        <v>0</v>
      </c>
      <c r="BL145" s="3" t="s">
        <v>185</v>
      </c>
      <c r="BM145" s="192" t="s">
        <v>340</v>
      </c>
    </row>
    <row r="146" customFormat="false" ht="42.5" hidden="false" customHeight="true" outlineLevel="0" collapsed="false">
      <c r="A146" s="22"/>
      <c r="B146" s="23"/>
      <c r="D146" s="194" t="s">
        <v>143</v>
      </c>
      <c r="F146" s="195" t="s">
        <v>341</v>
      </c>
      <c r="I146" s="112"/>
      <c r="L146" s="23"/>
      <c r="M146" s="196"/>
      <c r="N146" s="57"/>
      <c r="O146" s="57"/>
      <c r="P146" s="57"/>
      <c r="Q146" s="57"/>
      <c r="R146" s="57"/>
      <c r="S146" s="57"/>
      <c r="T146" s="58"/>
      <c r="AT146" s="3" t="s">
        <v>143</v>
      </c>
      <c r="AU146" s="3" t="s">
        <v>88</v>
      </c>
    </row>
    <row r="147" customFormat="false" ht="42.5" hidden="false" customHeight="true" outlineLevel="0" collapsed="false">
      <c r="A147" s="22"/>
      <c r="B147" s="180"/>
      <c r="C147" s="181" t="s">
        <v>163</v>
      </c>
      <c r="D147" s="181" t="s">
        <v>138</v>
      </c>
      <c r="E147" s="182" t="s">
        <v>342</v>
      </c>
      <c r="F147" s="183" t="s">
        <v>343</v>
      </c>
      <c r="G147" s="184" t="s">
        <v>183</v>
      </c>
      <c r="H147" s="185" t="n">
        <v>15</v>
      </c>
      <c r="I147" s="186"/>
      <c r="J147" s="187" t="n">
        <f aca="false">ROUND(I147*H147,2)</f>
        <v>0</v>
      </c>
      <c r="K147" s="183" t="s">
        <v>184</v>
      </c>
      <c r="L147" s="23"/>
      <c r="M147" s="188"/>
      <c r="N147" s="189" t="s">
        <v>44</v>
      </c>
      <c r="O147" s="57"/>
      <c r="P147" s="190" t="n">
        <f aca="false">O147*H147</f>
        <v>0</v>
      </c>
      <c r="Q147" s="190" t="n">
        <v>0</v>
      </c>
      <c r="R147" s="190" t="n">
        <f aca="false">Q147*H147</f>
        <v>0</v>
      </c>
      <c r="S147" s="190" t="n">
        <v>0.0191</v>
      </c>
      <c r="T147" s="191" t="n">
        <f aca="false">S147*H147</f>
        <v>0.2865</v>
      </c>
      <c r="AR147" s="192" t="s">
        <v>185</v>
      </c>
      <c r="AT147" s="192" t="s">
        <v>138</v>
      </c>
      <c r="AU147" s="192" t="s">
        <v>88</v>
      </c>
      <c r="AY147" s="3" t="s">
        <v>136</v>
      </c>
      <c r="BE147" s="193" t="n">
        <f aca="false">IF(N147="základní",J147,0)</f>
        <v>0</v>
      </c>
      <c r="BF147" s="193" t="n">
        <f aca="false">IF(N147="snížená",J147,0)</f>
        <v>0</v>
      </c>
      <c r="BG147" s="193" t="n">
        <f aca="false">IF(N147="zákl. přenesená",J147,0)</f>
        <v>0</v>
      </c>
      <c r="BH147" s="193" t="n">
        <f aca="false">IF(N147="sníž. přenesená",J147,0)</f>
        <v>0</v>
      </c>
      <c r="BI147" s="193" t="n">
        <f aca="false">IF(N147="nulová",J147,0)</f>
        <v>0</v>
      </c>
      <c r="BJ147" s="3" t="s">
        <v>86</v>
      </c>
      <c r="BK147" s="193" t="n">
        <f aca="false">ROUND(I147*H147,2)</f>
        <v>0</v>
      </c>
      <c r="BL147" s="3" t="s">
        <v>185</v>
      </c>
      <c r="BM147" s="192" t="s">
        <v>344</v>
      </c>
    </row>
    <row r="148" customFormat="false" ht="42.5" hidden="false" customHeight="true" outlineLevel="0" collapsed="false">
      <c r="A148" s="22"/>
      <c r="B148" s="23"/>
      <c r="D148" s="194" t="s">
        <v>143</v>
      </c>
      <c r="F148" s="195" t="s">
        <v>345</v>
      </c>
      <c r="I148" s="112"/>
      <c r="L148" s="23"/>
      <c r="M148" s="196"/>
      <c r="N148" s="57"/>
      <c r="O148" s="57"/>
      <c r="P148" s="57"/>
      <c r="Q148" s="57"/>
      <c r="R148" s="57"/>
      <c r="S148" s="57"/>
      <c r="T148" s="58"/>
      <c r="AT148" s="3" t="s">
        <v>143</v>
      </c>
      <c r="AU148" s="3" t="s">
        <v>88</v>
      </c>
    </row>
    <row r="149" customFormat="false" ht="42.5" hidden="false" customHeight="true" outlineLevel="0" collapsed="false">
      <c r="A149" s="22"/>
      <c r="B149" s="180"/>
      <c r="C149" s="181" t="s">
        <v>219</v>
      </c>
      <c r="D149" s="181" t="s">
        <v>138</v>
      </c>
      <c r="E149" s="182" t="s">
        <v>346</v>
      </c>
      <c r="F149" s="183" t="s">
        <v>347</v>
      </c>
      <c r="G149" s="184" t="s">
        <v>249</v>
      </c>
      <c r="H149" s="185" t="n">
        <v>1</v>
      </c>
      <c r="I149" s="186"/>
      <c r="J149" s="187" t="n">
        <f aca="false">ROUND(I149*H149,2)</f>
        <v>0</v>
      </c>
      <c r="K149" s="183" t="s">
        <v>184</v>
      </c>
      <c r="L149" s="23"/>
      <c r="M149" s="188"/>
      <c r="N149" s="189" t="s">
        <v>44</v>
      </c>
      <c r="O149" s="57"/>
      <c r="P149" s="190" t="n">
        <f aca="false">O149*H149</f>
        <v>0</v>
      </c>
      <c r="Q149" s="190" t="n">
        <v>0</v>
      </c>
      <c r="R149" s="190" t="n">
        <f aca="false">Q149*H149</f>
        <v>0</v>
      </c>
      <c r="S149" s="190" t="n">
        <v>0</v>
      </c>
      <c r="T149" s="191" t="n">
        <f aca="false">S149*H149</f>
        <v>0</v>
      </c>
      <c r="AR149" s="192" t="s">
        <v>185</v>
      </c>
      <c r="AT149" s="192" t="s">
        <v>138</v>
      </c>
      <c r="AU149" s="192" t="s">
        <v>88</v>
      </c>
      <c r="AY149" s="3" t="s">
        <v>136</v>
      </c>
      <c r="BE149" s="193" t="n">
        <f aca="false">IF(N149="základní",J149,0)</f>
        <v>0</v>
      </c>
      <c r="BF149" s="193" t="n">
        <f aca="false">IF(N149="snížená",J149,0)</f>
        <v>0</v>
      </c>
      <c r="BG149" s="193" t="n">
        <f aca="false">IF(N149="zákl. přenesená",J149,0)</f>
        <v>0</v>
      </c>
      <c r="BH149" s="193" t="n">
        <f aca="false">IF(N149="sníž. přenesená",J149,0)</f>
        <v>0</v>
      </c>
      <c r="BI149" s="193" t="n">
        <f aca="false">IF(N149="nulová",J149,0)</f>
        <v>0</v>
      </c>
      <c r="BJ149" s="3" t="s">
        <v>86</v>
      </c>
      <c r="BK149" s="193" t="n">
        <f aca="false">ROUND(I149*H149,2)</f>
        <v>0</v>
      </c>
      <c r="BL149" s="3" t="s">
        <v>185</v>
      </c>
      <c r="BM149" s="192" t="s">
        <v>348</v>
      </c>
    </row>
    <row r="150" customFormat="false" ht="42.5" hidden="false" customHeight="true" outlineLevel="0" collapsed="false">
      <c r="A150" s="22"/>
      <c r="B150" s="23"/>
      <c r="D150" s="194" t="s">
        <v>143</v>
      </c>
      <c r="F150" s="195" t="s">
        <v>349</v>
      </c>
      <c r="I150" s="112"/>
      <c r="L150" s="23"/>
      <c r="M150" s="196"/>
      <c r="N150" s="57"/>
      <c r="O150" s="57"/>
      <c r="P150" s="57"/>
      <c r="Q150" s="57"/>
      <c r="R150" s="57"/>
      <c r="S150" s="57"/>
      <c r="T150" s="58"/>
      <c r="AT150" s="3" t="s">
        <v>143</v>
      </c>
      <c r="AU150" s="3" t="s">
        <v>88</v>
      </c>
    </row>
    <row r="151" customFormat="false" ht="42.5" hidden="false" customHeight="true" outlineLevel="0" collapsed="false">
      <c r="A151" s="22"/>
      <c r="B151" s="180"/>
      <c r="C151" s="181" t="s">
        <v>224</v>
      </c>
      <c r="D151" s="181" t="s">
        <v>138</v>
      </c>
      <c r="E151" s="182" t="s">
        <v>350</v>
      </c>
      <c r="F151" s="183" t="s">
        <v>351</v>
      </c>
      <c r="G151" s="184" t="s">
        <v>249</v>
      </c>
      <c r="H151" s="185" t="n">
        <v>1</v>
      </c>
      <c r="I151" s="186"/>
      <c r="J151" s="187" t="n">
        <f aca="false">ROUND(I151*H151,2)</f>
        <v>0</v>
      </c>
      <c r="K151" s="183" t="s">
        <v>184</v>
      </c>
      <c r="L151" s="23"/>
      <c r="M151" s="188"/>
      <c r="N151" s="189" t="s">
        <v>44</v>
      </c>
      <c r="O151" s="57"/>
      <c r="P151" s="190" t="n">
        <f aca="false">O151*H151</f>
        <v>0</v>
      </c>
      <c r="Q151" s="190" t="n">
        <v>0</v>
      </c>
      <c r="R151" s="190" t="n">
        <f aca="false">Q151*H151</f>
        <v>0</v>
      </c>
      <c r="S151" s="190" t="n">
        <v>0</v>
      </c>
      <c r="T151" s="191" t="n">
        <f aca="false">S151*H151</f>
        <v>0</v>
      </c>
      <c r="AR151" s="192" t="s">
        <v>185</v>
      </c>
      <c r="AT151" s="192" t="s">
        <v>138</v>
      </c>
      <c r="AU151" s="192" t="s">
        <v>88</v>
      </c>
      <c r="AY151" s="3" t="s">
        <v>136</v>
      </c>
      <c r="BE151" s="193" t="n">
        <f aca="false">IF(N151="základní",J151,0)</f>
        <v>0</v>
      </c>
      <c r="BF151" s="193" t="n">
        <f aca="false">IF(N151="snížená",J151,0)</f>
        <v>0</v>
      </c>
      <c r="BG151" s="193" t="n">
        <f aca="false">IF(N151="zákl. přenesená",J151,0)</f>
        <v>0</v>
      </c>
      <c r="BH151" s="193" t="n">
        <f aca="false">IF(N151="sníž. přenesená",J151,0)</f>
        <v>0</v>
      </c>
      <c r="BI151" s="193" t="n">
        <f aca="false">IF(N151="nulová",J151,0)</f>
        <v>0</v>
      </c>
      <c r="BJ151" s="3" t="s">
        <v>86</v>
      </c>
      <c r="BK151" s="193" t="n">
        <f aca="false">ROUND(I151*H151,2)</f>
        <v>0</v>
      </c>
      <c r="BL151" s="3" t="s">
        <v>185</v>
      </c>
      <c r="BM151" s="192" t="s">
        <v>352</v>
      </c>
    </row>
    <row r="152" customFormat="false" ht="42.5" hidden="false" customHeight="true" outlineLevel="0" collapsed="false">
      <c r="A152" s="22"/>
      <c r="B152" s="23"/>
      <c r="D152" s="194" t="s">
        <v>143</v>
      </c>
      <c r="F152" s="195" t="s">
        <v>353</v>
      </c>
      <c r="I152" s="112"/>
      <c r="L152" s="23"/>
      <c r="M152" s="196"/>
      <c r="N152" s="57"/>
      <c r="O152" s="57"/>
      <c r="P152" s="57"/>
      <c r="Q152" s="57"/>
      <c r="R152" s="57"/>
      <c r="S152" s="57"/>
      <c r="T152" s="58"/>
      <c r="AT152" s="3" t="s">
        <v>143</v>
      </c>
      <c r="AU152" s="3" t="s">
        <v>88</v>
      </c>
    </row>
    <row r="153" customFormat="false" ht="42.5" hidden="false" customHeight="true" outlineLevel="0" collapsed="false">
      <c r="A153" s="22"/>
      <c r="B153" s="180"/>
      <c r="C153" s="200" t="s">
        <v>229</v>
      </c>
      <c r="D153" s="200" t="s">
        <v>188</v>
      </c>
      <c r="E153" s="201" t="s">
        <v>354</v>
      </c>
      <c r="F153" s="202" t="s">
        <v>355</v>
      </c>
      <c r="G153" s="203" t="s">
        <v>249</v>
      </c>
      <c r="H153" s="204" t="n">
        <v>1</v>
      </c>
      <c r="I153" s="205"/>
      <c r="J153" s="206" t="n">
        <f aca="false">ROUND(I153*H153,2)</f>
        <v>0</v>
      </c>
      <c r="K153" s="202"/>
      <c r="L153" s="207"/>
      <c r="M153" s="208"/>
      <c r="N153" s="209" t="s">
        <v>44</v>
      </c>
      <c r="O153" s="57"/>
      <c r="P153" s="190" t="n">
        <f aca="false">O153*H153</f>
        <v>0</v>
      </c>
      <c r="Q153" s="190" t="n">
        <v>1.5</v>
      </c>
      <c r="R153" s="190" t="n">
        <f aca="false">Q153*H153</f>
        <v>1.5</v>
      </c>
      <c r="S153" s="190" t="n">
        <v>0</v>
      </c>
      <c r="T153" s="191" t="n">
        <f aca="false">S153*H153</f>
        <v>0</v>
      </c>
      <c r="AR153" s="192" t="s">
        <v>192</v>
      </c>
      <c r="AT153" s="192" t="s">
        <v>188</v>
      </c>
      <c r="AU153" s="192" t="s">
        <v>88</v>
      </c>
      <c r="AY153" s="3" t="s">
        <v>136</v>
      </c>
      <c r="BE153" s="193" t="n">
        <f aca="false">IF(N153="základní",J153,0)</f>
        <v>0</v>
      </c>
      <c r="BF153" s="193" t="n">
        <f aca="false">IF(N153="snížená",J153,0)</f>
        <v>0</v>
      </c>
      <c r="BG153" s="193" t="n">
        <f aca="false">IF(N153="zákl. přenesená",J153,0)</f>
        <v>0</v>
      </c>
      <c r="BH153" s="193" t="n">
        <f aca="false">IF(N153="sníž. přenesená",J153,0)</f>
        <v>0</v>
      </c>
      <c r="BI153" s="193" t="n">
        <f aca="false">IF(N153="nulová",J153,0)</f>
        <v>0</v>
      </c>
      <c r="BJ153" s="3" t="s">
        <v>86</v>
      </c>
      <c r="BK153" s="193" t="n">
        <f aca="false">ROUND(I153*H153,2)</f>
        <v>0</v>
      </c>
      <c r="BL153" s="3" t="s">
        <v>185</v>
      </c>
      <c r="BM153" s="192" t="s">
        <v>356</v>
      </c>
    </row>
    <row r="154" customFormat="false" ht="197.4" hidden="false" customHeight="true" outlineLevel="0" collapsed="false">
      <c r="A154" s="22"/>
      <c r="B154" s="23"/>
      <c r="D154" s="194" t="s">
        <v>143</v>
      </c>
      <c r="F154" s="195" t="s">
        <v>357</v>
      </c>
      <c r="I154" s="112"/>
      <c r="L154" s="23"/>
      <c r="M154" s="196"/>
      <c r="N154" s="57"/>
      <c r="O154" s="57"/>
      <c r="P154" s="57"/>
      <c r="Q154" s="57"/>
      <c r="R154" s="57"/>
      <c r="S154" s="57"/>
      <c r="T154" s="58"/>
      <c r="AT154" s="3" t="s">
        <v>143</v>
      </c>
      <c r="AU154" s="3" t="s">
        <v>88</v>
      </c>
    </row>
    <row r="155" customFormat="false" ht="42.5" hidden="false" customHeight="true" outlineLevel="0" collapsed="false">
      <c r="A155" s="22"/>
      <c r="B155" s="180"/>
      <c r="C155" s="181" t="s">
        <v>236</v>
      </c>
      <c r="D155" s="181" t="s">
        <v>138</v>
      </c>
      <c r="E155" s="182" t="s">
        <v>358</v>
      </c>
      <c r="F155" s="183" t="s">
        <v>359</v>
      </c>
      <c r="G155" s="184" t="s">
        <v>249</v>
      </c>
      <c r="H155" s="185" t="n">
        <v>1</v>
      </c>
      <c r="I155" s="186"/>
      <c r="J155" s="187" t="n">
        <f aca="false">ROUND(I155*H155,2)</f>
        <v>0</v>
      </c>
      <c r="K155" s="183"/>
      <c r="L155" s="23"/>
      <c r="M155" s="188"/>
      <c r="N155" s="189" t="s">
        <v>44</v>
      </c>
      <c r="O155" s="57"/>
      <c r="P155" s="190" t="n">
        <f aca="false">O155*H155</f>
        <v>0</v>
      </c>
      <c r="Q155" s="190" t="n">
        <v>0</v>
      </c>
      <c r="R155" s="190" t="n">
        <f aca="false">Q155*H155</f>
        <v>0</v>
      </c>
      <c r="S155" s="190" t="n">
        <v>0</v>
      </c>
      <c r="T155" s="191" t="n">
        <f aca="false">S155*H155</f>
        <v>0</v>
      </c>
      <c r="AR155" s="192" t="s">
        <v>185</v>
      </c>
      <c r="AT155" s="192" t="s">
        <v>138</v>
      </c>
      <c r="AU155" s="192" t="s">
        <v>88</v>
      </c>
      <c r="AY155" s="3" t="s">
        <v>136</v>
      </c>
      <c r="BE155" s="193" t="n">
        <f aca="false">IF(N155="základní",J155,0)</f>
        <v>0</v>
      </c>
      <c r="BF155" s="193" t="n">
        <f aca="false">IF(N155="snížená",J155,0)</f>
        <v>0</v>
      </c>
      <c r="BG155" s="193" t="n">
        <f aca="false">IF(N155="zákl. přenesená",J155,0)</f>
        <v>0</v>
      </c>
      <c r="BH155" s="193" t="n">
        <f aca="false">IF(N155="sníž. přenesená",J155,0)</f>
        <v>0</v>
      </c>
      <c r="BI155" s="193" t="n">
        <f aca="false">IF(N155="nulová",J155,0)</f>
        <v>0</v>
      </c>
      <c r="BJ155" s="3" t="s">
        <v>86</v>
      </c>
      <c r="BK155" s="193" t="n">
        <f aca="false">ROUND(I155*H155,2)</f>
        <v>0</v>
      </c>
      <c r="BL155" s="3" t="s">
        <v>185</v>
      </c>
      <c r="BM155" s="192" t="s">
        <v>360</v>
      </c>
    </row>
    <row r="156" customFormat="false" ht="42.5" hidden="false" customHeight="true" outlineLevel="0" collapsed="false">
      <c r="A156" s="22"/>
      <c r="B156" s="23"/>
      <c r="D156" s="194" t="s">
        <v>143</v>
      </c>
      <c r="F156" s="195" t="s">
        <v>359</v>
      </c>
      <c r="I156" s="112"/>
      <c r="L156" s="23"/>
      <c r="M156" s="196"/>
      <c r="N156" s="57"/>
      <c r="O156" s="57"/>
      <c r="P156" s="57"/>
      <c r="Q156" s="57"/>
      <c r="R156" s="57"/>
      <c r="S156" s="57"/>
      <c r="T156" s="58"/>
      <c r="AT156" s="3" t="s">
        <v>143</v>
      </c>
      <c r="AU156" s="3" t="s">
        <v>88</v>
      </c>
    </row>
    <row r="157" customFormat="false" ht="42.5" hidden="false" customHeight="true" outlineLevel="0" collapsed="false">
      <c r="A157" s="22"/>
      <c r="B157" s="180"/>
      <c r="C157" s="181" t="s">
        <v>241</v>
      </c>
      <c r="D157" s="181" t="s">
        <v>138</v>
      </c>
      <c r="E157" s="182" t="s">
        <v>361</v>
      </c>
      <c r="F157" s="183" t="s">
        <v>362</v>
      </c>
      <c r="G157" s="184" t="s">
        <v>363</v>
      </c>
      <c r="H157" s="185" t="n">
        <v>13.65</v>
      </c>
      <c r="I157" s="186"/>
      <c r="J157" s="187" t="n">
        <f aca="false">ROUND(I157*H157,2)</f>
        <v>0</v>
      </c>
      <c r="K157" s="183"/>
      <c r="L157" s="23"/>
      <c r="M157" s="188"/>
      <c r="N157" s="189" t="s">
        <v>44</v>
      </c>
      <c r="O157" s="57"/>
      <c r="P157" s="190" t="n">
        <f aca="false">O157*H157</f>
        <v>0</v>
      </c>
      <c r="Q157" s="190" t="n">
        <v>0.005</v>
      </c>
      <c r="R157" s="190" t="n">
        <f aca="false">Q157*H157</f>
        <v>0.06825</v>
      </c>
      <c r="S157" s="190" t="n">
        <v>0</v>
      </c>
      <c r="T157" s="191" t="n">
        <f aca="false">S157*H157</f>
        <v>0</v>
      </c>
      <c r="AR157" s="192" t="s">
        <v>185</v>
      </c>
      <c r="AT157" s="192" t="s">
        <v>138</v>
      </c>
      <c r="AU157" s="192" t="s">
        <v>88</v>
      </c>
      <c r="AY157" s="3" t="s">
        <v>136</v>
      </c>
      <c r="BE157" s="193" t="n">
        <f aca="false">IF(N157="základní",J157,0)</f>
        <v>0</v>
      </c>
      <c r="BF157" s="193" t="n">
        <f aca="false">IF(N157="snížená",J157,0)</f>
        <v>0</v>
      </c>
      <c r="BG157" s="193" t="n">
        <f aca="false">IF(N157="zákl. přenesená",J157,0)</f>
        <v>0</v>
      </c>
      <c r="BH157" s="193" t="n">
        <f aca="false">IF(N157="sníž. přenesená",J157,0)</f>
        <v>0</v>
      </c>
      <c r="BI157" s="193" t="n">
        <f aca="false">IF(N157="nulová",J157,0)</f>
        <v>0</v>
      </c>
      <c r="BJ157" s="3" t="s">
        <v>86</v>
      </c>
      <c r="BK157" s="193" t="n">
        <f aca="false">ROUND(I157*H157,2)</f>
        <v>0</v>
      </c>
      <c r="BL157" s="3" t="s">
        <v>185</v>
      </c>
      <c r="BM157" s="192" t="s">
        <v>364</v>
      </c>
    </row>
    <row r="158" customFormat="false" ht="111.65" hidden="false" customHeight="true" outlineLevel="0" collapsed="false">
      <c r="A158" s="22"/>
      <c r="B158" s="23"/>
      <c r="D158" s="194" t="s">
        <v>143</v>
      </c>
      <c r="F158" s="195" t="s">
        <v>365</v>
      </c>
      <c r="I158" s="112"/>
      <c r="L158" s="23"/>
      <c r="M158" s="196"/>
      <c r="N158" s="57"/>
      <c r="O158" s="57"/>
      <c r="P158" s="57"/>
      <c r="Q158" s="57"/>
      <c r="R158" s="57"/>
      <c r="S158" s="57"/>
      <c r="T158" s="58"/>
      <c r="AT158" s="3" t="s">
        <v>143</v>
      </c>
      <c r="AU158" s="3" t="s">
        <v>88</v>
      </c>
    </row>
    <row r="159" s="210" customFormat="true" ht="42.5" hidden="false" customHeight="true" outlineLevel="0" collapsed="false">
      <c r="B159" s="211"/>
      <c r="D159" s="194" t="s">
        <v>195</v>
      </c>
      <c r="E159" s="212"/>
      <c r="F159" s="213" t="s">
        <v>366</v>
      </c>
      <c r="H159" s="214" t="n">
        <v>13.65</v>
      </c>
      <c r="I159" s="215"/>
      <c r="L159" s="211"/>
      <c r="M159" s="216"/>
      <c r="N159" s="217"/>
      <c r="O159" s="217"/>
      <c r="P159" s="217"/>
      <c r="Q159" s="217"/>
      <c r="R159" s="217"/>
      <c r="S159" s="217"/>
      <c r="T159" s="218"/>
      <c r="AT159" s="212" t="s">
        <v>195</v>
      </c>
      <c r="AU159" s="212" t="s">
        <v>88</v>
      </c>
      <c r="AV159" s="210" t="s">
        <v>88</v>
      </c>
      <c r="AW159" s="210" t="s">
        <v>34</v>
      </c>
      <c r="AX159" s="210" t="s">
        <v>79</v>
      </c>
      <c r="AY159" s="212" t="s">
        <v>136</v>
      </c>
    </row>
    <row r="160" s="22" customFormat="true" ht="42.5" hidden="false" customHeight="true" outlineLevel="0" collapsed="false">
      <c r="B160" s="180"/>
      <c r="C160" s="181" t="s">
        <v>246</v>
      </c>
      <c r="D160" s="181" t="s">
        <v>138</v>
      </c>
      <c r="E160" s="182" t="s">
        <v>367</v>
      </c>
      <c r="F160" s="183" t="s">
        <v>368</v>
      </c>
      <c r="G160" s="184" t="s">
        <v>363</v>
      </c>
      <c r="H160" s="185" t="n">
        <v>6.5</v>
      </c>
      <c r="I160" s="186"/>
      <c r="J160" s="187" t="n">
        <f aca="false">ROUND(I160*H160,2)</f>
        <v>0</v>
      </c>
      <c r="K160" s="183"/>
      <c r="L160" s="23"/>
      <c r="M160" s="188"/>
      <c r="N160" s="189" t="s">
        <v>44</v>
      </c>
      <c r="O160" s="57"/>
      <c r="P160" s="190" t="n">
        <f aca="false">O160*H160</f>
        <v>0</v>
      </c>
      <c r="Q160" s="190" t="n">
        <v>0</v>
      </c>
      <c r="R160" s="190" t="n">
        <f aca="false">Q160*H160</f>
        <v>0</v>
      </c>
      <c r="S160" s="190" t="n">
        <v>0</v>
      </c>
      <c r="T160" s="191" t="n">
        <f aca="false">S160*H160</f>
        <v>0</v>
      </c>
      <c r="AR160" s="192" t="s">
        <v>185</v>
      </c>
      <c r="AT160" s="192" t="s">
        <v>138</v>
      </c>
      <c r="AU160" s="192" t="s">
        <v>88</v>
      </c>
      <c r="AY160" s="3" t="s">
        <v>136</v>
      </c>
      <c r="BE160" s="193" t="n">
        <f aca="false">IF(N160="základní",J160,0)</f>
        <v>0</v>
      </c>
      <c r="BF160" s="193" t="n">
        <f aca="false">IF(N160="snížená",J160,0)</f>
        <v>0</v>
      </c>
      <c r="BG160" s="193" t="n">
        <f aca="false">IF(N160="zákl. přenesená",J160,0)</f>
        <v>0</v>
      </c>
      <c r="BH160" s="193" t="n">
        <f aca="false">IF(N160="sníž. přenesená",J160,0)</f>
        <v>0</v>
      </c>
      <c r="BI160" s="193" t="n">
        <f aca="false">IF(N160="nulová",J160,0)</f>
        <v>0</v>
      </c>
      <c r="BJ160" s="3" t="s">
        <v>86</v>
      </c>
      <c r="BK160" s="193" t="n">
        <f aca="false">ROUND(I160*H160,2)</f>
        <v>0</v>
      </c>
      <c r="BL160" s="3" t="s">
        <v>185</v>
      </c>
      <c r="BM160" s="192" t="s">
        <v>369</v>
      </c>
    </row>
    <row r="161" customFormat="false" ht="127.2" hidden="false" customHeight="true" outlineLevel="0" collapsed="false">
      <c r="A161" s="22"/>
      <c r="B161" s="23"/>
      <c r="D161" s="194" t="s">
        <v>143</v>
      </c>
      <c r="F161" s="195" t="s">
        <v>365</v>
      </c>
      <c r="I161" s="112"/>
      <c r="L161" s="23"/>
      <c r="M161" s="196"/>
      <c r="N161" s="57"/>
      <c r="O161" s="57"/>
      <c r="P161" s="57"/>
      <c r="Q161" s="57"/>
      <c r="R161" s="57"/>
      <c r="S161" s="57"/>
      <c r="T161" s="58"/>
      <c r="AT161" s="3" t="s">
        <v>143</v>
      </c>
      <c r="AU161" s="3" t="s">
        <v>88</v>
      </c>
    </row>
    <row r="162" s="210" customFormat="true" ht="42.5" hidden="false" customHeight="true" outlineLevel="0" collapsed="false">
      <c r="B162" s="211"/>
      <c r="D162" s="194" t="s">
        <v>195</v>
      </c>
      <c r="E162" s="212"/>
      <c r="F162" s="213" t="s">
        <v>370</v>
      </c>
      <c r="H162" s="214" t="n">
        <v>6.5</v>
      </c>
      <c r="I162" s="215"/>
      <c r="L162" s="211"/>
      <c r="M162" s="216"/>
      <c r="N162" s="217"/>
      <c r="O162" s="217"/>
      <c r="P162" s="217"/>
      <c r="Q162" s="217"/>
      <c r="R162" s="217"/>
      <c r="S162" s="217"/>
      <c r="T162" s="218"/>
      <c r="AT162" s="212" t="s">
        <v>195</v>
      </c>
      <c r="AU162" s="212" t="s">
        <v>88</v>
      </c>
      <c r="AV162" s="210" t="s">
        <v>88</v>
      </c>
      <c r="AW162" s="210" t="s">
        <v>34</v>
      </c>
      <c r="AX162" s="210" t="s">
        <v>79</v>
      </c>
      <c r="AY162" s="212" t="s">
        <v>136</v>
      </c>
    </row>
    <row r="163" s="22" customFormat="true" ht="42.5" hidden="false" customHeight="true" outlineLevel="0" collapsed="false">
      <c r="B163" s="180"/>
      <c r="C163" s="181" t="s">
        <v>252</v>
      </c>
      <c r="D163" s="181" t="s">
        <v>138</v>
      </c>
      <c r="E163" s="182" t="s">
        <v>371</v>
      </c>
      <c r="F163" s="183" t="s">
        <v>372</v>
      </c>
      <c r="G163" s="184" t="s">
        <v>199</v>
      </c>
      <c r="H163" s="185" t="n">
        <v>5</v>
      </c>
      <c r="I163" s="186"/>
      <c r="J163" s="187" t="n">
        <f aca="false">ROUND(I163*H163,2)</f>
        <v>0</v>
      </c>
      <c r="K163" s="183" t="s">
        <v>184</v>
      </c>
      <c r="L163" s="23"/>
      <c r="M163" s="188"/>
      <c r="N163" s="189" t="s">
        <v>44</v>
      </c>
      <c r="O163" s="57"/>
      <c r="P163" s="190" t="n">
        <f aca="false">O163*H163</f>
        <v>0</v>
      </c>
      <c r="Q163" s="190" t="n">
        <v>0</v>
      </c>
      <c r="R163" s="190" t="n">
        <f aca="false">Q163*H163</f>
        <v>0</v>
      </c>
      <c r="S163" s="190" t="n">
        <v>0</v>
      </c>
      <c r="T163" s="191" t="n">
        <f aca="false">S163*H163</f>
        <v>0</v>
      </c>
      <c r="AR163" s="192" t="s">
        <v>185</v>
      </c>
      <c r="AT163" s="192" t="s">
        <v>138</v>
      </c>
      <c r="AU163" s="192" t="s">
        <v>88</v>
      </c>
      <c r="AY163" s="3" t="s">
        <v>136</v>
      </c>
      <c r="BE163" s="193" t="n">
        <f aca="false">IF(N163="základní",J163,0)</f>
        <v>0</v>
      </c>
      <c r="BF163" s="193" t="n">
        <f aca="false">IF(N163="snížená",J163,0)</f>
        <v>0</v>
      </c>
      <c r="BG163" s="193" t="n">
        <f aca="false">IF(N163="zákl. přenesená",J163,0)</f>
        <v>0</v>
      </c>
      <c r="BH163" s="193" t="n">
        <f aca="false">IF(N163="sníž. přenesená",J163,0)</f>
        <v>0</v>
      </c>
      <c r="BI163" s="193" t="n">
        <f aca="false">IF(N163="nulová",J163,0)</f>
        <v>0</v>
      </c>
      <c r="BJ163" s="3" t="s">
        <v>86</v>
      </c>
      <c r="BK163" s="193" t="n">
        <f aca="false">ROUND(I163*H163,2)</f>
        <v>0</v>
      </c>
      <c r="BL163" s="3" t="s">
        <v>185</v>
      </c>
      <c r="BM163" s="192" t="s">
        <v>373</v>
      </c>
    </row>
    <row r="164" customFormat="false" ht="42.5" hidden="false" customHeight="true" outlineLevel="0" collapsed="false">
      <c r="A164" s="22"/>
      <c r="B164" s="23"/>
      <c r="D164" s="194" t="s">
        <v>143</v>
      </c>
      <c r="F164" s="195" t="s">
        <v>374</v>
      </c>
      <c r="I164" s="112"/>
      <c r="L164" s="23"/>
      <c r="M164" s="196"/>
      <c r="N164" s="57"/>
      <c r="O164" s="57"/>
      <c r="P164" s="57"/>
      <c r="Q164" s="57"/>
      <c r="R164" s="57"/>
      <c r="S164" s="57"/>
      <c r="T164" s="58"/>
      <c r="AT164" s="3" t="s">
        <v>143</v>
      </c>
      <c r="AU164" s="3" t="s">
        <v>88</v>
      </c>
    </row>
    <row r="165" customFormat="false" ht="42.5" hidden="false" customHeight="true" outlineLevel="0" collapsed="false">
      <c r="A165" s="22"/>
      <c r="B165" s="180"/>
      <c r="C165" s="181" t="s">
        <v>257</v>
      </c>
      <c r="D165" s="181" t="s">
        <v>138</v>
      </c>
      <c r="E165" s="182" t="s">
        <v>375</v>
      </c>
      <c r="F165" s="183" t="s">
        <v>376</v>
      </c>
      <c r="G165" s="184" t="s">
        <v>199</v>
      </c>
      <c r="H165" s="185" t="n">
        <v>5</v>
      </c>
      <c r="I165" s="186"/>
      <c r="J165" s="187" t="n">
        <f aca="false">ROUND(I165*H165,2)</f>
        <v>0</v>
      </c>
      <c r="K165" s="183" t="s">
        <v>184</v>
      </c>
      <c r="L165" s="23"/>
      <c r="M165" s="188"/>
      <c r="N165" s="189" t="s">
        <v>44</v>
      </c>
      <c r="O165" s="57"/>
      <c r="P165" s="190" t="n">
        <f aca="false">O165*H165</f>
        <v>0</v>
      </c>
      <c r="Q165" s="190" t="n">
        <v>0</v>
      </c>
      <c r="R165" s="190" t="n">
        <f aca="false">Q165*H165</f>
        <v>0</v>
      </c>
      <c r="S165" s="190" t="n">
        <v>0</v>
      </c>
      <c r="T165" s="191" t="n">
        <f aca="false">S165*H165</f>
        <v>0</v>
      </c>
      <c r="AR165" s="192" t="s">
        <v>185</v>
      </c>
      <c r="AT165" s="192" t="s">
        <v>138</v>
      </c>
      <c r="AU165" s="192" t="s">
        <v>88</v>
      </c>
      <c r="AY165" s="3" t="s">
        <v>136</v>
      </c>
      <c r="BE165" s="193" t="n">
        <f aca="false">IF(N165="základní",J165,0)</f>
        <v>0</v>
      </c>
      <c r="BF165" s="193" t="n">
        <f aca="false">IF(N165="snížená",J165,0)</f>
        <v>0</v>
      </c>
      <c r="BG165" s="193" t="n">
        <f aca="false">IF(N165="zákl. přenesená",J165,0)</f>
        <v>0</v>
      </c>
      <c r="BH165" s="193" t="n">
        <f aca="false">IF(N165="sníž. přenesená",J165,0)</f>
        <v>0</v>
      </c>
      <c r="BI165" s="193" t="n">
        <f aca="false">IF(N165="nulová",J165,0)</f>
        <v>0</v>
      </c>
      <c r="BJ165" s="3" t="s">
        <v>86</v>
      </c>
      <c r="BK165" s="193" t="n">
        <f aca="false">ROUND(I165*H165,2)</f>
        <v>0</v>
      </c>
      <c r="BL165" s="3" t="s">
        <v>185</v>
      </c>
      <c r="BM165" s="192" t="s">
        <v>377</v>
      </c>
    </row>
    <row r="166" customFormat="false" ht="42.5" hidden="false" customHeight="true" outlineLevel="0" collapsed="false">
      <c r="A166" s="22"/>
      <c r="B166" s="23"/>
      <c r="D166" s="194" t="s">
        <v>143</v>
      </c>
      <c r="F166" s="195" t="s">
        <v>378</v>
      </c>
      <c r="I166" s="112"/>
      <c r="L166" s="23"/>
      <c r="M166" s="196"/>
      <c r="N166" s="57"/>
      <c r="O166" s="57"/>
      <c r="P166" s="57"/>
      <c r="Q166" s="57"/>
      <c r="R166" s="57"/>
      <c r="S166" s="57"/>
      <c r="T166" s="58"/>
      <c r="AT166" s="3" t="s">
        <v>143</v>
      </c>
      <c r="AU166" s="3" t="s">
        <v>88</v>
      </c>
    </row>
    <row r="167" customFormat="false" ht="42.5" hidden="false" customHeight="true" outlineLevel="0" collapsed="false">
      <c r="A167" s="22"/>
      <c r="B167" s="180"/>
      <c r="C167" s="181" t="s">
        <v>7</v>
      </c>
      <c r="D167" s="181" t="s">
        <v>138</v>
      </c>
      <c r="E167" s="182" t="s">
        <v>379</v>
      </c>
      <c r="F167" s="183" t="s">
        <v>380</v>
      </c>
      <c r="G167" s="184" t="s">
        <v>249</v>
      </c>
      <c r="H167" s="185" t="n">
        <v>1</v>
      </c>
      <c r="I167" s="186"/>
      <c r="J167" s="187" t="n">
        <f aca="false">ROUND(I167*H167,2)</f>
        <v>0</v>
      </c>
      <c r="K167" s="183"/>
      <c r="L167" s="23"/>
      <c r="M167" s="188"/>
      <c r="N167" s="189" t="s">
        <v>44</v>
      </c>
      <c r="O167" s="57"/>
      <c r="P167" s="190" t="n">
        <f aca="false">O167*H167</f>
        <v>0</v>
      </c>
      <c r="Q167" s="190" t="n">
        <v>0</v>
      </c>
      <c r="R167" s="190" t="n">
        <f aca="false">Q167*H167</f>
        <v>0</v>
      </c>
      <c r="S167" s="190" t="n">
        <v>0</v>
      </c>
      <c r="T167" s="191" t="n">
        <f aca="false">S167*H167</f>
        <v>0</v>
      </c>
      <c r="AR167" s="192" t="s">
        <v>185</v>
      </c>
      <c r="AT167" s="192" t="s">
        <v>138</v>
      </c>
      <c r="AU167" s="192" t="s">
        <v>88</v>
      </c>
      <c r="AY167" s="3" t="s">
        <v>136</v>
      </c>
      <c r="BE167" s="193" t="n">
        <f aca="false">IF(N167="základní",J167,0)</f>
        <v>0</v>
      </c>
      <c r="BF167" s="193" t="n">
        <f aca="false">IF(N167="snížená",J167,0)</f>
        <v>0</v>
      </c>
      <c r="BG167" s="193" t="n">
        <f aca="false">IF(N167="zákl. přenesená",J167,0)</f>
        <v>0</v>
      </c>
      <c r="BH167" s="193" t="n">
        <f aca="false">IF(N167="sníž. přenesená",J167,0)</f>
        <v>0</v>
      </c>
      <c r="BI167" s="193" t="n">
        <f aca="false">IF(N167="nulová",J167,0)</f>
        <v>0</v>
      </c>
      <c r="BJ167" s="3" t="s">
        <v>86</v>
      </c>
      <c r="BK167" s="193" t="n">
        <f aca="false">ROUND(I167*H167,2)</f>
        <v>0</v>
      </c>
      <c r="BL167" s="3" t="s">
        <v>185</v>
      </c>
      <c r="BM167" s="192" t="s">
        <v>381</v>
      </c>
    </row>
    <row r="168" customFormat="false" ht="42.5" hidden="false" customHeight="true" outlineLevel="0" collapsed="false">
      <c r="A168" s="22"/>
      <c r="B168" s="23"/>
      <c r="D168" s="194" t="s">
        <v>143</v>
      </c>
      <c r="F168" s="195" t="s">
        <v>380</v>
      </c>
      <c r="I168" s="112"/>
      <c r="L168" s="23"/>
      <c r="M168" s="196"/>
      <c r="N168" s="57"/>
      <c r="O168" s="57"/>
      <c r="P168" s="57"/>
      <c r="Q168" s="57"/>
      <c r="R168" s="57"/>
      <c r="S168" s="57"/>
      <c r="T168" s="58"/>
      <c r="AT168" s="3" t="s">
        <v>143</v>
      </c>
      <c r="AU168" s="3" t="s">
        <v>88</v>
      </c>
    </row>
    <row r="169" customFormat="false" ht="42.5" hidden="false" customHeight="true" outlineLevel="0" collapsed="false">
      <c r="A169" s="22"/>
      <c r="B169" s="180"/>
      <c r="C169" s="181" t="s">
        <v>185</v>
      </c>
      <c r="D169" s="181" t="s">
        <v>138</v>
      </c>
      <c r="E169" s="182" t="s">
        <v>382</v>
      </c>
      <c r="F169" s="183" t="s">
        <v>383</v>
      </c>
      <c r="G169" s="184" t="s">
        <v>249</v>
      </c>
      <c r="H169" s="185" t="n">
        <v>1</v>
      </c>
      <c r="I169" s="186"/>
      <c r="J169" s="187" t="n">
        <f aca="false">ROUND(I169*H169,2)</f>
        <v>0</v>
      </c>
      <c r="K169" s="183"/>
      <c r="L169" s="23"/>
      <c r="M169" s="188"/>
      <c r="N169" s="189" t="s">
        <v>44</v>
      </c>
      <c r="O169" s="57"/>
      <c r="P169" s="190" t="n">
        <f aca="false">O169*H169</f>
        <v>0</v>
      </c>
      <c r="Q169" s="190" t="n">
        <v>0</v>
      </c>
      <c r="R169" s="190" t="n">
        <f aca="false">Q169*H169</f>
        <v>0</v>
      </c>
      <c r="S169" s="190" t="n">
        <v>0</v>
      </c>
      <c r="T169" s="191" t="n">
        <f aca="false">S169*H169</f>
        <v>0</v>
      </c>
      <c r="AR169" s="192" t="s">
        <v>185</v>
      </c>
      <c r="AT169" s="192" t="s">
        <v>138</v>
      </c>
      <c r="AU169" s="192" t="s">
        <v>88</v>
      </c>
      <c r="AY169" s="3" t="s">
        <v>136</v>
      </c>
      <c r="BE169" s="193" t="n">
        <f aca="false">IF(N169="základní",J169,0)</f>
        <v>0</v>
      </c>
      <c r="BF169" s="193" t="n">
        <f aca="false">IF(N169="snížená",J169,0)</f>
        <v>0</v>
      </c>
      <c r="BG169" s="193" t="n">
        <f aca="false">IF(N169="zákl. přenesená",J169,0)</f>
        <v>0</v>
      </c>
      <c r="BH169" s="193" t="n">
        <f aca="false">IF(N169="sníž. přenesená",J169,0)</f>
        <v>0</v>
      </c>
      <c r="BI169" s="193" t="n">
        <f aca="false">IF(N169="nulová",J169,0)</f>
        <v>0</v>
      </c>
      <c r="BJ169" s="3" t="s">
        <v>86</v>
      </c>
      <c r="BK169" s="193" t="n">
        <f aca="false">ROUND(I169*H169,2)</f>
        <v>0</v>
      </c>
      <c r="BL169" s="3" t="s">
        <v>185</v>
      </c>
      <c r="BM169" s="192" t="s">
        <v>384</v>
      </c>
    </row>
    <row r="170" customFormat="false" ht="42.5" hidden="false" customHeight="true" outlineLevel="0" collapsed="false">
      <c r="A170" s="22"/>
      <c r="B170" s="23"/>
      <c r="D170" s="194" t="s">
        <v>143</v>
      </c>
      <c r="F170" s="195" t="s">
        <v>383</v>
      </c>
      <c r="I170" s="112"/>
      <c r="L170" s="23"/>
      <c r="M170" s="196"/>
      <c r="N170" s="57"/>
      <c r="O170" s="57"/>
      <c r="P170" s="57"/>
      <c r="Q170" s="57"/>
      <c r="R170" s="57"/>
      <c r="S170" s="57"/>
      <c r="T170" s="58"/>
      <c r="AT170" s="3" t="s">
        <v>143</v>
      </c>
      <c r="AU170" s="3" t="s">
        <v>88</v>
      </c>
    </row>
    <row r="171" customFormat="false" ht="42.5" hidden="false" customHeight="true" outlineLevel="0" collapsed="false">
      <c r="A171" s="22"/>
      <c r="B171" s="180"/>
      <c r="C171" s="181" t="s">
        <v>271</v>
      </c>
      <c r="D171" s="181" t="s">
        <v>138</v>
      </c>
      <c r="E171" s="182" t="s">
        <v>385</v>
      </c>
      <c r="F171" s="183" t="s">
        <v>386</v>
      </c>
      <c r="G171" s="184" t="s">
        <v>249</v>
      </c>
      <c r="H171" s="185" t="n">
        <v>1</v>
      </c>
      <c r="I171" s="186"/>
      <c r="J171" s="187" t="n">
        <f aca="false">ROUND(I171*H171,2)</f>
        <v>0</v>
      </c>
      <c r="K171" s="183"/>
      <c r="L171" s="23"/>
      <c r="M171" s="188"/>
      <c r="N171" s="189" t="s">
        <v>44</v>
      </c>
      <c r="O171" s="57"/>
      <c r="P171" s="190" t="n">
        <f aca="false">O171*H171</f>
        <v>0</v>
      </c>
      <c r="Q171" s="190" t="n">
        <v>0</v>
      </c>
      <c r="R171" s="190" t="n">
        <f aca="false">Q171*H171</f>
        <v>0</v>
      </c>
      <c r="S171" s="190" t="n">
        <v>0</v>
      </c>
      <c r="T171" s="191" t="n">
        <f aca="false">S171*H171</f>
        <v>0</v>
      </c>
      <c r="AR171" s="192" t="s">
        <v>185</v>
      </c>
      <c r="AT171" s="192" t="s">
        <v>138</v>
      </c>
      <c r="AU171" s="192" t="s">
        <v>88</v>
      </c>
      <c r="AY171" s="3" t="s">
        <v>136</v>
      </c>
      <c r="BE171" s="193" t="n">
        <f aca="false">IF(N171="základní",J171,0)</f>
        <v>0</v>
      </c>
      <c r="BF171" s="193" t="n">
        <f aca="false">IF(N171="snížená",J171,0)</f>
        <v>0</v>
      </c>
      <c r="BG171" s="193" t="n">
        <f aca="false">IF(N171="zákl. přenesená",J171,0)</f>
        <v>0</v>
      </c>
      <c r="BH171" s="193" t="n">
        <f aca="false">IF(N171="sníž. přenesená",J171,0)</f>
        <v>0</v>
      </c>
      <c r="BI171" s="193" t="n">
        <f aca="false">IF(N171="nulová",J171,0)</f>
        <v>0</v>
      </c>
      <c r="BJ171" s="3" t="s">
        <v>86</v>
      </c>
      <c r="BK171" s="193" t="n">
        <f aca="false">ROUND(I171*H171,2)</f>
        <v>0</v>
      </c>
      <c r="BL171" s="3" t="s">
        <v>185</v>
      </c>
      <c r="BM171" s="192" t="s">
        <v>387</v>
      </c>
    </row>
    <row r="172" customFormat="false" ht="42.5" hidden="false" customHeight="true" outlineLevel="0" collapsed="false">
      <c r="A172" s="22"/>
      <c r="B172" s="23"/>
      <c r="D172" s="194" t="s">
        <v>143</v>
      </c>
      <c r="F172" s="195" t="s">
        <v>388</v>
      </c>
      <c r="I172" s="112"/>
      <c r="L172" s="23"/>
      <c r="M172" s="196"/>
      <c r="N172" s="57"/>
      <c r="O172" s="57"/>
      <c r="P172" s="57"/>
      <c r="Q172" s="57"/>
      <c r="R172" s="57"/>
      <c r="S172" s="57"/>
      <c r="T172" s="58"/>
      <c r="AT172" s="3" t="s">
        <v>143</v>
      </c>
      <c r="AU172" s="3" t="s">
        <v>88</v>
      </c>
    </row>
    <row r="173" s="166" customFormat="true" ht="42.5" hidden="false" customHeight="true" outlineLevel="0" collapsed="false">
      <c r="B173" s="167"/>
      <c r="D173" s="168" t="s">
        <v>78</v>
      </c>
      <c r="E173" s="178" t="s">
        <v>389</v>
      </c>
      <c r="F173" s="178" t="s">
        <v>390</v>
      </c>
      <c r="I173" s="170"/>
      <c r="J173" s="179" t="n">
        <f aca="false">BK173</f>
        <v>0</v>
      </c>
      <c r="L173" s="167"/>
      <c r="M173" s="172"/>
      <c r="N173" s="173"/>
      <c r="O173" s="173"/>
      <c r="P173" s="174" t="n">
        <f aca="false">SUM(P174:P199)</f>
        <v>0</v>
      </c>
      <c r="Q173" s="173"/>
      <c r="R173" s="174" t="n">
        <f aca="false">SUM(R174:R199)</f>
        <v>1.56825</v>
      </c>
      <c r="S173" s="173"/>
      <c r="T173" s="175" t="n">
        <f aca="false">SUM(T174:T199)</f>
        <v>0.7665</v>
      </c>
      <c r="AR173" s="168" t="s">
        <v>88</v>
      </c>
      <c r="AT173" s="176" t="s">
        <v>78</v>
      </c>
      <c r="AU173" s="176" t="s">
        <v>86</v>
      </c>
      <c r="AY173" s="168" t="s">
        <v>136</v>
      </c>
      <c r="BK173" s="177" t="n">
        <f aca="false">SUM(BK174:BK199)</f>
        <v>0</v>
      </c>
    </row>
    <row r="174" s="22" customFormat="true" ht="42.5" hidden="false" customHeight="true" outlineLevel="0" collapsed="false">
      <c r="B174" s="180"/>
      <c r="C174" s="181" t="s">
        <v>275</v>
      </c>
      <c r="D174" s="181" t="s">
        <v>138</v>
      </c>
      <c r="E174" s="182" t="s">
        <v>338</v>
      </c>
      <c r="F174" s="183" t="s">
        <v>339</v>
      </c>
      <c r="G174" s="184" t="s">
        <v>249</v>
      </c>
      <c r="H174" s="185" t="n">
        <v>1</v>
      </c>
      <c r="I174" s="186"/>
      <c r="J174" s="187" t="n">
        <f aca="false">ROUND(I174*H174,2)</f>
        <v>0</v>
      </c>
      <c r="K174" s="183" t="s">
        <v>184</v>
      </c>
      <c r="L174" s="23"/>
      <c r="M174" s="188"/>
      <c r="N174" s="189" t="s">
        <v>44</v>
      </c>
      <c r="O174" s="57"/>
      <c r="P174" s="190" t="n">
        <f aca="false">O174*H174</f>
        <v>0</v>
      </c>
      <c r="Q174" s="190" t="n">
        <v>0</v>
      </c>
      <c r="R174" s="190" t="n">
        <f aca="false">Q174*H174</f>
        <v>0</v>
      </c>
      <c r="S174" s="190" t="n">
        <v>0.48</v>
      </c>
      <c r="T174" s="191" t="n">
        <f aca="false">S174*H174</f>
        <v>0.48</v>
      </c>
      <c r="AR174" s="192" t="s">
        <v>185</v>
      </c>
      <c r="AT174" s="192" t="s">
        <v>138</v>
      </c>
      <c r="AU174" s="192" t="s">
        <v>88</v>
      </c>
      <c r="AY174" s="3" t="s">
        <v>136</v>
      </c>
      <c r="BE174" s="193" t="n">
        <f aca="false">IF(N174="základní",J174,0)</f>
        <v>0</v>
      </c>
      <c r="BF174" s="193" t="n">
        <f aca="false">IF(N174="snížená",J174,0)</f>
        <v>0</v>
      </c>
      <c r="BG174" s="193" t="n">
        <f aca="false">IF(N174="zákl. přenesená",J174,0)</f>
        <v>0</v>
      </c>
      <c r="BH174" s="193" t="n">
        <f aca="false">IF(N174="sníž. přenesená",J174,0)</f>
        <v>0</v>
      </c>
      <c r="BI174" s="193" t="n">
        <f aca="false">IF(N174="nulová",J174,0)</f>
        <v>0</v>
      </c>
      <c r="BJ174" s="3" t="s">
        <v>86</v>
      </c>
      <c r="BK174" s="193" t="n">
        <f aca="false">ROUND(I174*H174,2)</f>
        <v>0</v>
      </c>
      <c r="BL174" s="3" t="s">
        <v>185</v>
      </c>
      <c r="BM174" s="192" t="s">
        <v>391</v>
      </c>
    </row>
    <row r="175" customFormat="false" ht="42.5" hidden="false" customHeight="true" outlineLevel="0" collapsed="false">
      <c r="A175" s="22"/>
      <c r="B175" s="23"/>
      <c r="D175" s="194" t="s">
        <v>143</v>
      </c>
      <c r="F175" s="195" t="s">
        <v>341</v>
      </c>
      <c r="I175" s="112"/>
      <c r="L175" s="23"/>
      <c r="M175" s="196"/>
      <c r="N175" s="57"/>
      <c r="O175" s="57"/>
      <c r="P175" s="57"/>
      <c r="Q175" s="57"/>
      <c r="R175" s="57"/>
      <c r="S175" s="57"/>
      <c r="T175" s="58"/>
      <c r="AT175" s="3" t="s">
        <v>143</v>
      </c>
      <c r="AU175" s="3" t="s">
        <v>88</v>
      </c>
    </row>
    <row r="176" customFormat="false" ht="42.5" hidden="false" customHeight="true" outlineLevel="0" collapsed="false">
      <c r="A176" s="22"/>
      <c r="B176" s="180"/>
      <c r="C176" s="181" t="s">
        <v>279</v>
      </c>
      <c r="D176" s="181" t="s">
        <v>138</v>
      </c>
      <c r="E176" s="182" t="s">
        <v>342</v>
      </c>
      <c r="F176" s="183" t="s">
        <v>343</v>
      </c>
      <c r="G176" s="184" t="s">
        <v>183</v>
      </c>
      <c r="H176" s="185" t="n">
        <v>15</v>
      </c>
      <c r="I176" s="186"/>
      <c r="J176" s="187" t="n">
        <f aca="false">ROUND(I176*H176,2)</f>
        <v>0</v>
      </c>
      <c r="K176" s="183" t="s">
        <v>184</v>
      </c>
      <c r="L176" s="23"/>
      <c r="M176" s="188"/>
      <c r="N176" s="189" t="s">
        <v>44</v>
      </c>
      <c r="O176" s="57"/>
      <c r="P176" s="190" t="n">
        <f aca="false">O176*H176</f>
        <v>0</v>
      </c>
      <c r="Q176" s="190" t="n">
        <v>0</v>
      </c>
      <c r="R176" s="190" t="n">
        <f aca="false">Q176*H176</f>
        <v>0</v>
      </c>
      <c r="S176" s="190" t="n">
        <v>0.0191</v>
      </c>
      <c r="T176" s="191" t="n">
        <f aca="false">S176*H176</f>
        <v>0.2865</v>
      </c>
      <c r="AR176" s="192" t="s">
        <v>185</v>
      </c>
      <c r="AT176" s="192" t="s">
        <v>138</v>
      </c>
      <c r="AU176" s="192" t="s">
        <v>88</v>
      </c>
      <c r="AY176" s="3" t="s">
        <v>136</v>
      </c>
      <c r="BE176" s="193" t="n">
        <f aca="false">IF(N176="základní",J176,0)</f>
        <v>0</v>
      </c>
      <c r="BF176" s="193" t="n">
        <f aca="false">IF(N176="snížená",J176,0)</f>
        <v>0</v>
      </c>
      <c r="BG176" s="193" t="n">
        <f aca="false">IF(N176="zákl. přenesená",J176,0)</f>
        <v>0</v>
      </c>
      <c r="BH176" s="193" t="n">
        <f aca="false">IF(N176="sníž. přenesená",J176,0)</f>
        <v>0</v>
      </c>
      <c r="BI176" s="193" t="n">
        <f aca="false">IF(N176="nulová",J176,0)</f>
        <v>0</v>
      </c>
      <c r="BJ176" s="3" t="s">
        <v>86</v>
      </c>
      <c r="BK176" s="193" t="n">
        <f aca="false">ROUND(I176*H176,2)</f>
        <v>0</v>
      </c>
      <c r="BL176" s="3" t="s">
        <v>185</v>
      </c>
      <c r="BM176" s="192" t="s">
        <v>392</v>
      </c>
    </row>
    <row r="177" customFormat="false" ht="42.5" hidden="false" customHeight="true" outlineLevel="0" collapsed="false">
      <c r="A177" s="22"/>
      <c r="B177" s="23"/>
      <c r="D177" s="194" t="s">
        <v>143</v>
      </c>
      <c r="F177" s="195" t="s">
        <v>345</v>
      </c>
      <c r="I177" s="112"/>
      <c r="L177" s="23"/>
      <c r="M177" s="196"/>
      <c r="N177" s="57"/>
      <c r="O177" s="57"/>
      <c r="P177" s="57"/>
      <c r="Q177" s="57"/>
      <c r="R177" s="57"/>
      <c r="S177" s="57"/>
      <c r="T177" s="58"/>
      <c r="AT177" s="3" t="s">
        <v>143</v>
      </c>
      <c r="AU177" s="3" t="s">
        <v>88</v>
      </c>
    </row>
    <row r="178" customFormat="false" ht="42.5" hidden="false" customHeight="true" outlineLevel="0" collapsed="false">
      <c r="A178" s="22"/>
      <c r="B178" s="180"/>
      <c r="C178" s="181" t="s">
        <v>284</v>
      </c>
      <c r="D178" s="181" t="s">
        <v>138</v>
      </c>
      <c r="E178" s="182" t="s">
        <v>346</v>
      </c>
      <c r="F178" s="183" t="s">
        <v>347</v>
      </c>
      <c r="G178" s="184" t="s">
        <v>249</v>
      </c>
      <c r="H178" s="185" t="n">
        <v>1</v>
      </c>
      <c r="I178" s="186"/>
      <c r="J178" s="187" t="n">
        <f aca="false">ROUND(I178*H178,2)</f>
        <v>0</v>
      </c>
      <c r="K178" s="183" t="s">
        <v>184</v>
      </c>
      <c r="L178" s="23"/>
      <c r="M178" s="188"/>
      <c r="N178" s="189" t="s">
        <v>44</v>
      </c>
      <c r="O178" s="57"/>
      <c r="P178" s="190" t="n">
        <f aca="false">O178*H178</f>
        <v>0</v>
      </c>
      <c r="Q178" s="190" t="n">
        <v>0</v>
      </c>
      <c r="R178" s="190" t="n">
        <f aca="false">Q178*H178</f>
        <v>0</v>
      </c>
      <c r="S178" s="190" t="n">
        <v>0</v>
      </c>
      <c r="T178" s="191" t="n">
        <f aca="false">S178*H178</f>
        <v>0</v>
      </c>
      <c r="AR178" s="192" t="s">
        <v>185</v>
      </c>
      <c r="AT178" s="192" t="s">
        <v>138</v>
      </c>
      <c r="AU178" s="192" t="s">
        <v>88</v>
      </c>
      <c r="AY178" s="3" t="s">
        <v>136</v>
      </c>
      <c r="BE178" s="193" t="n">
        <f aca="false">IF(N178="základní",J178,0)</f>
        <v>0</v>
      </c>
      <c r="BF178" s="193" t="n">
        <f aca="false">IF(N178="snížená",J178,0)</f>
        <v>0</v>
      </c>
      <c r="BG178" s="193" t="n">
        <f aca="false">IF(N178="zákl. přenesená",J178,0)</f>
        <v>0</v>
      </c>
      <c r="BH178" s="193" t="n">
        <f aca="false">IF(N178="sníž. přenesená",J178,0)</f>
        <v>0</v>
      </c>
      <c r="BI178" s="193" t="n">
        <f aca="false">IF(N178="nulová",J178,0)</f>
        <v>0</v>
      </c>
      <c r="BJ178" s="3" t="s">
        <v>86</v>
      </c>
      <c r="BK178" s="193" t="n">
        <f aca="false">ROUND(I178*H178,2)</f>
        <v>0</v>
      </c>
      <c r="BL178" s="3" t="s">
        <v>185</v>
      </c>
      <c r="BM178" s="192" t="s">
        <v>393</v>
      </c>
    </row>
    <row r="179" customFormat="false" ht="42.5" hidden="false" customHeight="true" outlineLevel="0" collapsed="false">
      <c r="A179" s="22"/>
      <c r="B179" s="23"/>
      <c r="D179" s="194" t="s">
        <v>143</v>
      </c>
      <c r="F179" s="195" t="s">
        <v>349</v>
      </c>
      <c r="I179" s="112"/>
      <c r="L179" s="23"/>
      <c r="M179" s="196"/>
      <c r="N179" s="57"/>
      <c r="O179" s="57"/>
      <c r="P179" s="57"/>
      <c r="Q179" s="57"/>
      <c r="R179" s="57"/>
      <c r="S179" s="57"/>
      <c r="T179" s="58"/>
      <c r="AT179" s="3" t="s">
        <v>143</v>
      </c>
      <c r="AU179" s="3" t="s">
        <v>88</v>
      </c>
    </row>
    <row r="180" customFormat="false" ht="42.5" hidden="false" customHeight="true" outlineLevel="0" collapsed="false">
      <c r="A180" s="22"/>
      <c r="B180" s="180"/>
      <c r="C180" s="181" t="s">
        <v>6</v>
      </c>
      <c r="D180" s="181" t="s">
        <v>138</v>
      </c>
      <c r="E180" s="182" t="s">
        <v>350</v>
      </c>
      <c r="F180" s="183" t="s">
        <v>351</v>
      </c>
      <c r="G180" s="184" t="s">
        <v>249</v>
      </c>
      <c r="H180" s="185" t="n">
        <v>1</v>
      </c>
      <c r="I180" s="186"/>
      <c r="J180" s="187" t="n">
        <f aca="false">ROUND(I180*H180,2)</f>
        <v>0</v>
      </c>
      <c r="K180" s="183" t="s">
        <v>184</v>
      </c>
      <c r="L180" s="23"/>
      <c r="M180" s="188"/>
      <c r="N180" s="189" t="s">
        <v>44</v>
      </c>
      <c r="O180" s="57"/>
      <c r="P180" s="190" t="n">
        <f aca="false">O180*H180</f>
        <v>0</v>
      </c>
      <c r="Q180" s="190" t="n">
        <v>0</v>
      </c>
      <c r="R180" s="190" t="n">
        <f aca="false">Q180*H180</f>
        <v>0</v>
      </c>
      <c r="S180" s="190" t="n">
        <v>0</v>
      </c>
      <c r="T180" s="191" t="n">
        <f aca="false">S180*H180</f>
        <v>0</v>
      </c>
      <c r="AR180" s="192" t="s">
        <v>185</v>
      </c>
      <c r="AT180" s="192" t="s">
        <v>138</v>
      </c>
      <c r="AU180" s="192" t="s">
        <v>88</v>
      </c>
      <c r="AY180" s="3" t="s">
        <v>136</v>
      </c>
      <c r="BE180" s="193" t="n">
        <f aca="false">IF(N180="základní",J180,0)</f>
        <v>0</v>
      </c>
      <c r="BF180" s="193" t="n">
        <f aca="false">IF(N180="snížená",J180,0)</f>
        <v>0</v>
      </c>
      <c r="BG180" s="193" t="n">
        <f aca="false">IF(N180="zákl. přenesená",J180,0)</f>
        <v>0</v>
      </c>
      <c r="BH180" s="193" t="n">
        <f aca="false">IF(N180="sníž. přenesená",J180,0)</f>
        <v>0</v>
      </c>
      <c r="BI180" s="193" t="n">
        <f aca="false">IF(N180="nulová",J180,0)</f>
        <v>0</v>
      </c>
      <c r="BJ180" s="3" t="s">
        <v>86</v>
      </c>
      <c r="BK180" s="193" t="n">
        <f aca="false">ROUND(I180*H180,2)</f>
        <v>0</v>
      </c>
      <c r="BL180" s="3" t="s">
        <v>185</v>
      </c>
      <c r="BM180" s="192" t="s">
        <v>394</v>
      </c>
    </row>
    <row r="181" customFormat="false" ht="42.5" hidden="false" customHeight="true" outlineLevel="0" collapsed="false">
      <c r="A181" s="22"/>
      <c r="B181" s="23"/>
      <c r="D181" s="194" t="s">
        <v>143</v>
      </c>
      <c r="F181" s="195" t="s">
        <v>353</v>
      </c>
      <c r="I181" s="112"/>
      <c r="L181" s="23"/>
      <c r="M181" s="196"/>
      <c r="N181" s="57"/>
      <c r="O181" s="57"/>
      <c r="P181" s="57"/>
      <c r="Q181" s="57"/>
      <c r="R181" s="57"/>
      <c r="S181" s="57"/>
      <c r="T181" s="58"/>
      <c r="AT181" s="3" t="s">
        <v>143</v>
      </c>
      <c r="AU181" s="3" t="s">
        <v>88</v>
      </c>
    </row>
    <row r="182" customFormat="false" ht="42.5" hidden="false" customHeight="true" outlineLevel="0" collapsed="false">
      <c r="A182" s="22"/>
      <c r="B182" s="180"/>
      <c r="C182" s="200" t="s">
        <v>295</v>
      </c>
      <c r="D182" s="200" t="s">
        <v>188</v>
      </c>
      <c r="E182" s="201" t="s">
        <v>395</v>
      </c>
      <c r="F182" s="202" t="s">
        <v>355</v>
      </c>
      <c r="G182" s="203" t="s">
        <v>249</v>
      </c>
      <c r="H182" s="204" t="n">
        <v>1</v>
      </c>
      <c r="I182" s="205"/>
      <c r="J182" s="206" t="n">
        <f aca="false">ROUND(I182*H182,2)</f>
        <v>0</v>
      </c>
      <c r="K182" s="202"/>
      <c r="L182" s="207"/>
      <c r="M182" s="208"/>
      <c r="N182" s="209" t="s">
        <v>44</v>
      </c>
      <c r="O182" s="57"/>
      <c r="P182" s="190" t="n">
        <f aca="false">O182*H182</f>
        <v>0</v>
      </c>
      <c r="Q182" s="190" t="n">
        <v>1.5</v>
      </c>
      <c r="R182" s="190" t="n">
        <f aca="false">Q182*H182</f>
        <v>1.5</v>
      </c>
      <c r="S182" s="190" t="n">
        <v>0</v>
      </c>
      <c r="T182" s="191" t="n">
        <f aca="false">S182*H182</f>
        <v>0</v>
      </c>
      <c r="AR182" s="192" t="s">
        <v>192</v>
      </c>
      <c r="AT182" s="192" t="s">
        <v>188</v>
      </c>
      <c r="AU182" s="192" t="s">
        <v>88</v>
      </c>
      <c r="AY182" s="3" t="s">
        <v>136</v>
      </c>
      <c r="BE182" s="193" t="n">
        <f aca="false">IF(N182="základní",J182,0)</f>
        <v>0</v>
      </c>
      <c r="BF182" s="193" t="n">
        <f aca="false">IF(N182="snížená",J182,0)</f>
        <v>0</v>
      </c>
      <c r="BG182" s="193" t="n">
        <f aca="false">IF(N182="zákl. přenesená",J182,0)</f>
        <v>0</v>
      </c>
      <c r="BH182" s="193" t="n">
        <f aca="false">IF(N182="sníž. přenesená",J182,0)</f>
        <v>0</v>
      </c>
      <c r="BI182" s="193" t="n">
        <f aca="false">IF(N182="nulová",J182,0)</f>
        <v>0</v>
      </c>
      <c r="BJ182" s="3" t="s">
        <v>86</v>
      </c>
      <c r="BK182" s="193" t="n">
        <f aca="false">ROUND(I182*H182,2)</f>
        <v>0</v>
      </c>
      <c r="BL182" s="3" t="s">
        <v>185</v>
      </c>
      <c r="BM182" s="192" t="s">
        <v>396</v>
      </c>
    </row>
    <row r="183" customFormat="false" ht="197.4" hidden="false" customHeight="true" outlineLevel="0" collapsed="false">
      <c r="A183" s="22"/>
      <c r="B183" s="23"/>
      <c r="D183" s="194" t="s">
        <v>143</v>
      </c>
      <c r="F183" s="195" t="s">
        <v>397</v>
      </c>
      <c r="I183" s="112"/>
      <c r="L183" s="23"/>
      <c r="M183" s="196"/>
      <c r="N183" s="57"/>
      <c r="O183" s="57"/>
      <c r="P183" s="57"/>
      <c r="Q183" s="57"/>
      <c r="R183" s="57"/>
      <c r="S183" s="57"/>
      <c r="T183" s="58"/>
      <c r="AT183" s="3" t="s">
        <v>143</v>
      </c>
      <c r="AU183" s="3" t="s">
        <v>88</v>
      </c>
    </row>
    <row r="184" customFormat="false" ht="42.5" hidden="false" customHeight="true" outlineLevel="0" collapsed="false">
      <c r="A184" s="22"/>
      <c r="B184" s="180"/>
      <c r="C184" s="181" t="s">
        <v>300</v>
      </c>
      <c r="D184" s="181" t="s">
        <v>138</v>
      </c>
      <c r="E184" s="182" t="s">
        <v>361</v>
      </c>
      <c r="F184" s="183" t="s">
        <v>362</v>
      </c>
      <c r="G184" s="184" t="s">
        <v>363</v>
      </c>
      <c r="H184" s="185" t="n">
        <v>13.65</v>
      </c>
      <c r="I184" s="186"/>
      <c r="J184" s="187" t="n">
        <f aca="false">ROUND(I184*H184,2)</f>
        <v>0</v>
      </c>
      <c r="K184" s="183"/>
      <c r="L184" s="23"/>
      <c r="M184" s="188"/>
      <c r="N184" s="189" t="s">
        <v>44</v>
      </c>
      <c r="O184" s="57"/>
      <c r="P184" s="190" t="n">
        <f aca="false">O184*H184</f>
        <v>0</v>
      </c>
      <c r="Q184" s="190" t="n">
        <v>0.005</v>
      </c>
      <c r="R184" s="190" t="n">
        <f aca="false">Q184*H184</f>
        <v>0.06825</v>
      </c>
      <c r="S184" s="190" t="n">
        <v>0</v>
      </c>
      <c r="T184" s="191" t="n">
        <f aca="false">S184*H184</f>
        <v>0</v>
      </c>
      <c r="AR184" s="192" t="s">
        <v>185</v>
      </c>
      <c r="AT184" s="192" t="s">
        <v>138</v>
      </c>
      <c r="AU184" s="192" t="s">
        <v>88</v>
      </c>
      <c r="AY184" s="3" t="s">
        <v>136</v>
      </c>
      <c r="BE184" s="193" t="n">
        <f aca="false">IF(N184="základní",J184,0)</f>
        <v>0</v>
      </c>
      <c r="BF184" s="193" t="n">
        <f aca="false">IF(N184="snížená",J184,0)</f>
        <v>0</v>
      </c>
      <c r="BG184" s="193" t="n">
        <f aca="false">IF(N184="zákl. přenesená",J184,0)</f>
        <v>0</v>
      </c>
      <c r="BH184" s="193" t="n">
        <f aca="false">IF(N184="sníž. přenesená",J184,0)</f>
        <v>0</v>
      </c>
      <c r="BI184" s="193" t="n">
        <f aca="false">IF(N184="nulová",J184,0)</f>
        <v>0</v>
      </c>
      <c r="BJ184" s="3" t="s">
        <v>86</v>
      </c>
      <c r="BK184" s="193" t="n">
        <f aca="false">ROUND(I184*H184,2)</f>
        <v>0</v>
      </c>
      <c r="BL184" s="3" t="s">
        <v>185</v>
      </c>
      <c r="BM184" s="192" t="s">
        <v>398</v>
      </c>
    </row>
    <row r="185" customFormat="false" ht="108" hidden="false" customHeight="true" outlineLevel="0" collapsed="false">
      <c r="A185" s="22"/>
      <c r="B185" s="23"/>
      <c r="D185" s="194" t="s">
        <v>143</v>
      </c>
      <c r="F185" s="195" t="s">
        <v>365</v>
      </c>
      <c r="I185" s="112"/>
      <c r="L185" s="23"/>
      <c r="M185" s="196"/>
      <c r="N185" s="57"/>
      <c r="O185" s="57"/>
      <c r="P185" s="57"/>
      <c r="Q185" s="57"/>
      <c r="R185" s="57"/>
      <c r="S185" s="57"/>
      <c r="T185" s="58"/>
      <c r="AT185" s="3" t="s">
        <v>143</v>
      </c>
      <c r="AU185" s="3" t="s">
        <v>88</v>
      </c>
    </row>
    <row r="186" s="210" customFormat="true" ht="42.5" hidden="false" customHeight="true" outlineLevel="0" collapsed="false">
      <c r="B186" s="211"/>
      <c r="D186" s="194" t="s">
        <v>195</v>
      </c>
      <c r="E186" s="212"/>
      <c r="F186" s="213" t="s">
        <v>366</v>
      </c>
      <c r="H186" s="214" t="n">
        <v>13.65</v>
      </c>
      <c r="I186" s="215"/>
      <c r="L186" s="211"/>
      <c r="M186" s="216"/>
      <c r="N186" s="217"/>
      <c r="O186" s="217"/>
      <c r="P186" s="217"/>
      <c r="Q186" s="217"/>
      <c r="R186" s="217"/>
      <c r="S186" s="217"/>
      <c r="T186" s="218"/>
      <c r="AT186" s="212" t="s">
        <v>195</v>
      </c>
      <c r="AU186" s="212" t="s">
        <v>88</v>
      </c>
      <c r="AV186" s="210" t="s">
        <v>88</v>
      </c>
      <c r="AW186" s="210" t="s">
        <v>34</v>
      </c>
      <c r="AX186" s="210" t="s">
        <v>79</v>
      </c>
      <c r="AY186" s="212" t="s">
        <v>136</v>
      </c>
    </row>
    <row r="187" s="22" customFormat="true" ht="42.5" hidden="false" customHeight="true" outlineLevel="0" collapsed="false">
      <c r="B187" s="180"/>
      <c r="C187" s="181" t="s">
        <v>399</v>
      </c>
      <c r="D187" s="181" t="s">
        <v>138</v>
      </c>
      <c r="E187" s="182" t="s">
        <v>367</v>
      </c>
      <c r="F187" s="183" t="s">
        <v>368</v>
      </c>
      <c r="G187" s="184" t="s">
        <v>363</v>
      </c>
      <c r="H187" s="185" t="n">
        <v>6.5</v>
      </c>
      <c r="I187" s="186"/>
      <c r="J187" s="187" t="n">
        <f aca="false">ROUND(I187*H187,2)</f>
        <v>0</v>
      </c>
      <c r="K187" s="183"/>
      <c r="L187" s="23"/>
      <c r="M187" s="188"/>
      <c r="N187" s="189" t="s">
        <v>44</v>
      </c>
      <c r="O187" s="57"/>
      <c r="P187" s="190" t="n">
        <f aca="false">O187*H187</f>
        <v>0</v>
      </c>
      <c r="Q187" s="190" t="n">
        <v>0</v>
      </c>
      <c r="R187" s="190" t="n">
        <f aca="false">Q187*H187</f>
        <v>0</v>
      </c>
      <c r="S187" s="190" t="n">
        <v>0</v>
      </c>
      <c r="T187" s="191" t="n">
        <f aca="false">S187*H187</f>
        <v>0</v>
      </c>
      <c r="AR187" s="192" t="s">
        <v>185</v>
      </c>
      <c r="AT187" s="192" t="s">
        <v>138</v>
      </c>
      <c r="AU187" s="192" t="s">
        <v>88</v>
      </c>
      <c r="AY187" s="3" t="s">
        <v>136</v>
      </c>
      <c r="BE187" s="193" t="n">
        <f aca="false">IF(N187="základní",J187,0)</f>
        <v>0</v>
      </c>
      <c r="BF187" s="193" t="n">
        <f aca="false">IF(N187="snížená",J187,0)</f>
        <v>0</v>
      </c>
      <c r="BG187" s="193" t="n">
        <f aca="false">IF(N187="zákl. přenesená",J187,0)</f>
        <v>0</v>
      </c>
      <c r="BH187" s="193" t="n">
        <f aca="false">IF(N187="sníž. přenesená",J187,0)</f>
        <v>0</v>
      </c>
      <c r="BI187" s="193" t="n">
        <f aca="false">IF(N187="nulová",J187,0)</f>
        <v>0</v>
      </c>
      <c r="BJ187" s="3" t="s">
        <v>86</v>
      </c>
      <c r="BK187" s="193" t="n">
        <f aca="false">ROUND(I187*H187,2)</f>
        <v>0</v>
      </c>
      <c r="BL187" s="3" t="s">
        <v>185</v>
      </c>
      <c r="BM187" s="192" t="s">
        <v>400</v>
      </c>
    </row>
    <row r="188" customFormat="false" ht="104.3" hidden="false" customHeight="true" outlineLevel="0" collapsed="false">
      <c r="A188" s="22"/>
      <c r="B188" s="23"/>
      <c r="D188" s="194" t="s">
        <v>143</v>
      </c>
      <c r="F188" s="195" t="s">
        <v>365</v>
      </c>
      <c r="I188" s="112"/>
      <c r="L188" s="23"/>
      <c r="M188" s="196"/>
      <c r="N188" s="57"/>
      <c r="O188" s="57"/>
      <c r="P188" s="57"/>
      <c r="Q188" s="57"/>
      <c r="R188" s="57"/>
      <c r="S188" s="57"/>
      <c r="T188" s="58"/>
      <c r="AT188" s="3" t="s">
        <v>143</v>
      </c>
      <c r="AU188" s="3" t="s">
        <v>88</v>
      </c>
    </row>
    <row r="189" s="210" customFormat="true" ht="42.5" hidden="false" customHeight="true" outlineLevel="0" collapsed="false">
      <c r="B189" s="211"/>
      <c r="D189" s="194" t="s">
        <v>195</v>
      </c>
      <c r="E189" s="212"/>
      <c r="F189" s="213" t="s">
        <v>370</v>
      </c>
      <c r="H189" s="214" t="n">
        <v>6.5</v>
      </c>
      <c r="I189" s="215"/>
      <c r="L189" s="211"/>
      <c r="M189" s="216"/>
      <c r="N189" s="217"/>
      <c r="O189" s="217"/>
      <c r="P189" s="217"/>
      <c r="Q189" s="217"/>
      <c r="R189" s="217"/>
      <c r="S189" s="217"/>
      <c r="T189" s="218"/>
      <c r="AT189" s="212" t="s">
        <v>195</v>
      </c>
      <c r="AU189" s="212" t="s">
        <v>88</v>
      </c>
      <c r="AV189" s="210" t="s">
        <v>88</v>
      </c>
      <c r="AW189" s="210" t="s">
        <v>34</v>
      </c>
      <c r="AX189" s="210" t="s">
        <v>79</v>
      </c>
      <c r="AY189" s="212" t="s">
        <v>136</v>
      </c>
    </row>
    <row r="190" s="22" customFormat="true" ht="42.5" hidden="false" customHeight="true" outlineLevel="0" collapsed="false">
      <c r="B190" s="180"/>
      <c r="C190" s="181" t="s">
        <v>401</v>
      </c>
      <c r="D190" s="181" t="s">
        <v>138</v>
      </c>
      <c r="E190" s="182" t="s">
        <v>371</v>
      </c>
      <c r="F190" s="183" t="s">
        <v>372</v>
      </c>
      <c r="G190" s="184" t="s">
        <v>199</v>
      </c>
      <c r="H190" s="185" t="n">
        <v>5</v>
      </c>
      <c r="I190" s="186"/>
      <c r="J190" s="187" t="n">
        <f aca="false">ROUND(I190*H190,2)</f>
        <v>0</v>
      </c>
      <c r="K190" s="183" t="s">
        <v>184</v>
      </c>
      <c r="L190" s="23"/>
      <c r="M190" s="188"/>
      <c r="N190" s="189" t="s">
        <v>44</v>
      </c>
      <c r="O190" s="57"/>
      <c r="P190" s="190" t="n">
        <f aca="false">O190*H190</f>
        <v>0</v>
      </c>
      <c r="Q190" s="190" t="n">
        <v>0</v>
      </c>
      <c r="R190" s="190" t="n">
        <f aca="false">Q190*H190</f>
        <v>0</v>
      </c>
      <c r="S190" s="190" t="n">
        <v>0</v>
      </c>
      <c r="T190" s="191" t="n">
        <f aca="false">S190*H190</f>
        <v>0</v>
      </c>
      <c r="AR190" s="192" t="s">
        <v>185</v>
      </c>
      <c r="AT190" s="192" t="s">
        <v>138</v>
      </c>
      <c r="AU190" s="192" t="s">
        <v>88</v>
      </c>
      <c r="AY190" s="3" t="s">
        <v>136</v>
      </c>
      <c r="BE190" s="193" t="n">
        <f aca="false">IF(N190="základní",J190,0)</f>
        <v>0</v>
      </c>
      <c r="BF190" s="193" t="n">
        <f aca="false">IF(N190="snížená",J190,0)</f>
        <v>0</v>
      </c>
      <c r="BG190" s="193" t="n">
        <f aca="false">IF(N190="zákl. přenesená",J190,0)</f>
        <v>0</v>
      </c>
      <c r="BH190" s="193" t="n">
        <f aca="false">IF(N190="sníž. přenesená",J190,0)</f>
        <v>0</v>
      </c>
      <c r="BI190" s="193" t="n">
        <f aca="false">IF(N190="nulová",J190,0)</f>
        <v>0</v>
      </c>
      <c r="BJ190" s="3" t="s">
        <v>86</v>
      </c>
      <c r="BK190" s="193" t="n">
        <f aca="false">ROUND(I190*H190,2)</f>
        <v>0</v>
      </c>
      <c r="BL190" s="3" t="s">
        <v>185</v>
      </c>
      <c r="BM190" s="192" t="s">
        <v>402</v>
      </c>
    </row>
    <row r="191" customFormat="false" ht="42.5" hidden="false" customHeight="true" outlineLevel="0" collapsed="false">
      <c r="A191" s="22"/>
      <c r="B191" s="23"/>
      <c r="D191" s="194" t="s">
        <v>143</v>
      </c>
      <c r="F191" s="195" t="s">
        <v>374</v>
      </c>
      <c r="I191" s="112"/>
      <c r="L191" s="23"/>
      <c r="M191" s="196"/>
      <c r="N191" s="57"/>
      <c r="O191" s="57"/>
      <c r="P191" s="57"/>
      <c r="Q191" s="57"/>
      <c r="R191" s="57"/>
      <c r="S191" s="57"/>
      <c r="T191" s="58"/>
      <c r="AT191" s="3" t="s">
        <v>143</v>
      </c>
      <c r="AU191" s="3" t="s">
        <v>88</v>
      </c>
    </row>
    <row r="192" customFormat="false" ht="42.5" hidden="false" customHeight="true" outlineLevel="0" collapsed="false">
      <c r="A192" s="22"/>
      <c r="B192" s="180"/>
      <c r="C192" s="181" t="s">
        <v>403</v>
      </c>
      <c r="D192" s="181" t="s">
        <v>138</v>
      </c>
      <c r="E192" s="182" t="s">
        <v>375</v>
      </c>
      <c r="F192" s="183" t="s">
        <v>376</v>
      </c>
      <c r="G192" s="184" t="s">
        <v>199</v>
      </c>
      <c r="H192" s="185" t="n">
        <v>5</v>
      </c>
      <c r="I192" s="186"/>
      <c r="J192" s="187" t="n">
        <f aca="false">ROUND(I192*H192,2)</f>
        <v>0</v>
      </c>
      <c r="K192" s="183" t="s">
        <v>184</v>
      </c>
      <c r="L192" s="23"/>
      <c r="M192" s="188"/>
      <c r="N192" s="189" t="s">
        <v>44</v>
      </c>
      <c r="O192" s="57"/>
      <c r="P192" s="190" t="n">
        <f aca="false">O192*H192</f>
        <v>0</v>
      </c>
      <c r="Q192" s="190" t="n">
        <v>0</v>
      </c>
      <c r="R192" s="190" t="n">
        <f aca="false">Q192*H192</f>
        <v>0</v>
      </c>
      <c r="S192" s="190" t="n">
        <v>0</v>
      </c>
      <c r="T192" s="191" t="n">
        <f aca="false">S192*H192</f>
        <v>0</v>
      </c>
      <c r="AR192" s="192" t="s">
        <v>185</v>
      </c>
      <c r="AT192" s="192" t="s">
        <v>138</v>
      </c>
      <c r="AU192" s="192" t="s">
        <v>88</v>
      </c>
      <c r="AY192" s="3" t="s">
        <v>136</v>
      </c>
      <c r="BE192" s="193" t="n">
        <f aca="false">IF(N192="základní",J192,0)</f>
        <v>0</v>
      </c>
      <c r="BF192" s="193" t="n">
        <f aca="false">IF(N192="snížená",J192,0)</f>
        <v>0</v>
      </c>
      <c r="BG192" s="193" t="n">
        <f aca="false">IF(N192="zákl. přenesená",J192,0)</f>
        <v>0</v>
      </c>
      <c r="BH192" s="193" t="n">
        <f aca="false">IF(N192="sníž. přenesená",J192,0)</f>
        <v>0</v>
      </c>
      <c r="BI192" s="193" t="n">
        <f aca="false">IF(N192="nulová",J192,0)</f>
        <v>0</v>
      </c>
      <c r="BJ192" s="3" t="s">
        <v>86</v>
      </c>
      <c r="BK192" s="193" t="n">
        <f aca="false">ROUND(I192*H192,2)</f>
        <v>0</v>
      </c>
      <c r="BL192" s="3" t="s">
        <v>185</v>
      </c>
      <c r="BM192" s="192" t="s">
        <v>404</v>
      </c>
    </row>
    <row r="193" customFormat="false" ht="42.5" hidden="false" customHeight="true" outlineLevel="0" collapsed="false">
      <c r="A193" s="22"/>
      <c r="B193" s="23"/>
      <c r="D193" s="194" t="s">
        <v>143</v>
      </c>
      <c r="F193" s="195" t="s">
        <v>378</v>
      </c>
      <c r="I193" s="112"/>
      <c r="L193" s="23"/>
      <c r="M193" s="196"/>
      <c r="N193" s="57"/>
      <c r="O193" s="57"/>
      <c r="P193" s="57"/>
      <c r="Q193" s="57"/>
      <c r="R193" s="57"/>
      <c r="S193" s="57"/>
      <c r="T193" s="58"/>
      <c r="AT193" s="3" t="s">
        <v>143</v>
      </c>
      <c r="AU193" s="3" t="s">
        <v>88</v>
      </c>
    </row>
    <row r="194" customFormat="false" ht="42.5" hidden="false" customHeight="true" outlineLevel="0" collapsed="false">
      <c r="A194" s="22"/>
      <c r="B194" s="180"/>
      <c r="C194" s="181" t="s">
        <v>405</v>
      </c>
      <c r="D194" s="181" t="s">
        <v>138</v>
      </c>
      <c r="E194" s="182" t="s">
        <v>406</v>
      </c>
      <c r="F194" s="183" t="s">
        <v>407</v>
      </c>
      <c r="G194" s="184" t="s">
        <v>249</v>
      </c>
      <c r="H194" s="185" t="n">
        <v>1</v>
      </c>
      <c r="I194" s="186"/>
      <c r="J194" s="187" t="n">
        <f aca="false">ROUND(I194*H194,2)</f>
        <v>0</v>
      </c>
      <c r="K194" s="183"/>
      <c r="L194" s="23"/>
      <c r="M194" s="188"/>
      <c r="N194" s="189" t="s">
        <v>44</v>
      </c>
      <c r="O194" s="57"/>
      <c r="P194" s="190" t="n">
        <f aca="false">O194*H194</f>
        <v>0</v>
      </c>
      <c r="Q194" s="190" t="n">
        <v>0</v>
      </c>
      <c r="R194" s="190" t="n">
        <f aca="false">Q194*H194</f>
        <v>0</v>
      </c>
      <c r="S194" s="190" t="n">
        <v>0</v>
      </c>
      <c r="T194" s="191" t="n">
        <f aca="false">S194*H194</f>
        <v>0</v>
      </c>
      <c r="AR194" s="192" t="s">
        <v>185</v>
      </c>
      <c r="AT194" s="192" t="s">
        <v>138</v>
      </c>
      <c r="AU194" s="192" t="s">
        <v>88</v>
      </c>
      <c r="AY194" s="3" t="s">
        <v>136</v>
      </c>
      <c r="BE194" s="193" t="n">
        <f aca="false">IF(N194="základní",J194,0)</f>
        <v>0</v>
      </c>
      <c r="BF194" s="193" t="n">
        <f aca="false">IF(N194="snížená",J194,0)</f>
        <v>0</v>
      </c>
      <c r="BG194" s="193" t="n">
        <f aca="false">IF(N194="zákl. přenesená",J194,0)</f>
        <v>0</v>
      </c>
      <c r="BH194" s="193" t="n">
        <f aca="false">IF(N194="sníž. přenesená",J194,0)</f>
        <v>0</v>
      </c>
      <c r="BI194" s="193" t="n">
        <f aca="false">IF(N194="nulová",J194,0)</f>
        <v>0</v>
      </c>
      <c r="BJ194" s="3" t="s">
        <v>86</v>
      </c>
      <c r="BK194" s="193" t="n">
        <f aca="false">ROUND(I194*H194,2)</f>
        <v>0</v>
      </c>
      <c r="BL194" s="3" t="s">
        <v>185</v>
      </c>
      <c r="BM194" s="192" t="s">
        <v>408</v>
      </c>
    </row>
    <row r="195" customFormat="false" ht="42.5" hidden="false" customHeight="true" outlineLevel="0" collapsed="false">
      <c r="A195" s="22"/>
      <c r="B195" s="23"/>
      <c r="D195" s="194" t="s">
        <v>143</v>
      </c>
      <c r="F195" s="195" t="s">
        <v>407</v>
      </c>
      <c r="I195" s="112"/>
      <c r="L195" s="23"/>
      <c r="M195" s="196"/>
      <c r="N195" s="57"/>
      <c r="O195" s="57"/>
      <c r="P195" s="57"/>
      <c r="Q195" s="57"/>
      <c r="R195" s="57"/>
      <c r="S195" s="57"/>
      <c r="T195" s="58"/>
      <c r="AT195" s="3" t="s">
        <v>143</v>
      </c>
      <c r="AU195" s="3" t="s">
        <v>88</v>
      </c>
    </row>
    <row r="196" customFormat="false" ht="42.5" hidden="false" customHeight="true" outlineLevel="0" collapsed="false">
      <c r="A196" s="22"/>
      <c r="B196" s="180"/>
      <c r="C196" s="181" t="s">
        <v>409</v>
      </c>
      <c r="D196" s="181" t="s">
        <v>138</v>
      </c>
      <c r="E196" s="182" t="s">
        <v>410</v>
      </c>
      <c r="F196" s="183" t="s">
        <v>383</v>
      </c>
      <c r="G196" s="184" t="s">
        <v>249</v>
      </c>
      <c r="H196" s="185" t="n">
        <v>1</v>
      </c>
      <c r="I196" s="186"/>
      <c r="J196" s="187" t="n">
        <f aca="false">ROUND(I196*H196,2)</f>
        <v>0</v>
      </c>
      <c r="K196" s="183"/>
      <c r="L196" s="23"/>
      <c r="M196" s="188"/>
      <c r="N196" s="189" t="s">
        <v>44</v>
      </c>
      <c r="O196" s="57"/>
      <c r="P196" s="190" t="n">
        <f aca="false">O196*H196</f>
        <v>0</v>
      </c>
      <c r="Q196" s="190" t="n">
        <v>0</v>
      </c>
      <c r="R196" s="190" t="n">
        <f aca="false">Q196*H196</f>
        <v>0</v>
      </c>
      <c r="S196" s="190" t="n">
        <v>0</v>
      </c>
      <c r="T196" s="191" t="n">
        <f aca="false">S196*H196</f>
        <v>0</v>
      </c>
      <c r="AR196" s="192" t="s">
        <v>185</v>
      </c>
      <c r="AT196" s="192" t="s">
        <v>138</v>
      </c>
      <c r="AU196" s="192" t="s">
        <v>88</v>
      </c>
      <c r="AY196" s="3" t="s">
        <v>136</v>
      </c>
      <c r="BE196" s="193" t="n">
        <f aca="false">IF(N196="základní",J196,0)</f>
        <v>0</v>
      </c>
      <c r="BF196" s="193" t="n">
        <f aca="false">IF(N196="snížená",J196,0)</f>
        <v>0</v>
      </c>
      <c r="BG196" s="193" t="n">
        <f aca="false">IF(N196="zákl. přenesená",J196,0)</f>
        <v>0</v>
      </c>
      <c r="BH196" s="193" t="n">
        <f aca="false">IF(N196="sníž. přenesená",J196,0)</f>
        <v>0</v>
      </c>
      <c r="BI196" s="193" t="n">
        <f aca="false">IF(N196="nulová",J196,0)</f>
        <v>0</v>
      </c>
      <c r="BJ196" s="3" t="s">
        <v>86</v>
      </c>
      <c r="BK196" s="193" t="n">
        <f aca="false">ROUND(I196*H196,2)</f>
        <v>0</v>
      </c>
      <c r="BL196" s="3" t="s">
        <v>185</v>
      </c>
      <c r="BM196" s="192" t="s">
        <v>411</v>
      </c>
    </row>
    <row r="197" customFormat="false" ht="42.5" hidden="false" customHeight="true" outlineLevel="0" collapsed="false">
      <c r="A197" s="22"/>
      <c r="B197" s="23"/>
      <c r="D197" s="194" t="s">
        <v>143</v>
      </c>
      <c r="F197" s="195" t="s">
        <v>383</v>
      </c>
      <c r="I197" s="112"/>
      <c r="L197" s="23"/>
      <c r="M197" s="196"/>
      <c r="N197" s="57"/>
      <c r="O197" s="57"/>
      <c r="P197" s="57"/>
      <c r="Q197" s="57"/>
      <c r="R197" s="57"/>
      <c r="S197" s="57"/>
      <c r="T197" s="58"/>
      <c r="AT197" s="3" t="s">
        <v>143</v>
      </c>
      <c r="AU197" s="3" t="s">
        <v>88</v>
      </c>
    </row>
    <row r="198" customFormat="false" ht="42.5" hidden="false" customHeight="true" outlineLevel="0" collapsed="false">
      <c r="A198" s="22"/>
      <c r="B198" s="180"/>
      <c r="C198" s="181" t="s">
        <v>412</v>
      </c>
      <c r="D198" s="181" t="s">
        <v>138</v>
      </c>
      <c r="E198" s="182" t="s">
        <v>413</v>
      </c>
      <c r="F198" s="183" t="s">
        <v>386</v>
      </c>
      <c r="G198" s="184" t="s">
        <v>249</v>
      </c>
      <c r="H198" s="185" t="n">
        <v>1</v>
      </c>
      <c r="I198" s="186"/>
      <c r="J198" s="187" t="n">
        <f aca="false">ROUND(I198*H198,2)</f>
        <v>0</v>
      </c>
      <c r="K198" s="183"/>
      <c r="L198" s="23"/>
      <c r="M198" s="188"/>
      <c r="N198" s="189" t="s">
        <v>44</v>
      </c>
      <c r="O198" s="57"/>
      <c r="P198" s="190" t="n">
        <f aca="false">O198*H198</f>
        <v>0</v>
      </c>
      <c r="Q198" s="190" t="n">
        <v>0</v>
      </c>
      <c r="R198" s="190" t="n">
        <f aca="false">Q198*H198</f>
        <v>0</v>
      </c>
      <c r="S198" s="190" t="n">
        <v>0</v>
      </c>
      <c r="T198" s="191" t="n">
        <f aca="false">S198*H198</f>
        <v>0</v>
      </c>
      <c r="AR198" s="192" t="s">
        <v>185</v>
      </c>
      <c r="AT198" s="192" t="s">
        <v>138</v>
      </c>
      <c r="AU198" s="192" t="s">
        <v>88</v>
      </c>
      <c r="AY198" s="3" t="s">
        <v>136</v>
      </c>
      <c r="BE198" s="193" t="n">
        <f aca="false">IF(N198="základní",J198,0)</f>
        <v>0</v>
      </c>
      <c r="BF198" s="193" t="n">
        <f aca="false">IF(N198="snížená",J198,0)</f>
        <v>0</v>
      </c>
      <c r="BG198" s="193" t="n">
        <f aca="false">IF(N198="zákl. přenesená",J198,0)</f>
        <v>0</v>
      </c>
      <c r="BH198" s="193" t="n">
        <f aca="false">IF(N198="sníž. přenesená",J198,0)</f>
        <v>0</v>
      </c>
      <c r="BI198" s="193" t="n">
        <f aca="false">IF(N198="nulová",J198,0)</f>
        <v>0</v>
      </c>
      <c r="BJ198" s="3" t="s">
        <v>86</v>
      </c>
      <c r="BK198" s="193" t="n">
        <f aca="false">ROUND(I198*H198,2)</f>
        <v>0</v>
      </c>
      <c r="BL198" s="3" t="s">
        <v>185</v>
      </c>
      <c r="BM198" s="192" t="s">
        <v>414</v>
      </c>
    </row>
    <row r="199" customFormat="false" ht="42.5" hidden="false" customHeight="true" outlineLevel="0" collapsed="false">
      <c r="A199" s="22"/>
      <c r="B199" s="23"/>
      <c r="D199" s="194" t="s">
        <v>143</v>
      </c>
      <c r="F199" s="195" t="s">
        <v>415</v>
      </c>
      <c r="I199" s="112"/>
      <c r="L199" s="23"/>
      <c r="M199" s="196"/>
      <c r="N199" s="57"/>
      <c r="O199" s="57"/>
      <c r="P199" s="57"/>
      <c r="Q199" s="57"/>
      <c r="R199" s="57"/>
      <c r="S199" s="57"/>
      <c r="T199" s="58"/>
      <c r="AT199" s="3" t="s">
        <v>143</v>
      </c>
      <c r="AU199" s="3" t="s">
        <v>88</v>
      </c>
    </row>
    <row r="200" s="166" customFormat="true" ht="42.5" hidden="false" customHeight="true" outlineLevel="0" collapsed="false">
      <c r="B200" s="167"/>
      <c r="D200" s="168" t="s">
        <v>78</v>
      </c>
      <c r="E200" s="178" t="s">
        <v>416</v>
      </c>
      <c r="F200" s="178" t="s">
        <v>417</v>
      </c>
      <c r="I200" s="170"/>
      <c r="J200" s="179" t="n">
        <f aca="false">BK200</f>
        <v>0</v>
      </c>
      <c r="L200" s="167"/>
      <c r="M200" s="172"/>
      <c r="N200" s="173"/>
      <c r="O200" s="173"/>
      <c r="P200" s="174" t="n">
        <f aca="false">SUM(P201:P226)</f>
        <v>0</v>
      </c>
      <c r="Q200" s="173"/>
      <c r="R200" s="174" t="n">
        <f aca="false">SUM(R201:R226)</f>
        <v>1.5728</v>
      </c>
      <c r="S200" s="173"/>
      <c r="T200" s="175" t="n">
        <f aca="false">SUM(T201:T226)</f>
        <v>0.7665</v>
      </c>
      <c r="AR200" s="168" t="s">
        <v>88</v>
      </c>
      <c r="AT200" s="176" t="s">
        <v>78</v>
      </c>
      <c r="AU200" s="176" t="s">
        <v>86</v>
      </c>
      <c r="AY200" s="168" t="s">
        <v>136</v>
      </c>
      <c r="BK200" s="177" t="n">
        <f aca="false">SUM(BK201:BK226)</f>
        <v>0</v>
      </c>
    </row>
    <row r="201" s="22" customFormat="true" ht="42.5" hidden="false" customHeight="true" outlineLevel="0" collapsed="false">
      <c r="B201" s="180"/>
      <c r="C201" s="181" t="s">
        <v>418</v>
      </c>
      <c r="D201" s="181" t="s">
        <v>138</v>
      </c>
      <c r="E201" s="182" t="s">
        <v>338</v>
      </c>
      <c r="F201" s="183" t="s">
        <v>339</v>
      </c>
      <c r="G201" s="184" t="s">
        <v>249</v>
      </c>
      <c r="H201" s="185" t="n">
        <v>1</v>
      </c>
      <c r="I201" s="186"/>
      <c r="J201" s="187" t="n">
        <f aca="false">ROUND(I201*H201,2)</f>
        <v>0</v>
      </c>
      <c r="K201" s="183" t="s">
        <v>184</v>
      </c>
      <c r="L201" s="23"/>
      <c r="M201" s="188"/>
      <c r="N201" s="189" t="s">
        <v>44</v>
      </c>
      <c r="O201" s="57"/>
      <c r="P201" s="190" t="n">
        <f aca="false">O201*H201</f>
        <v>0</v>
      </c>
      <c r="Q201" s="190" t="n">
        <v>0</v>
      </c>
      <c r="R201" s="190" t="n">
        <f aca="false">Q201*H201</f>
        <v>0</v>
      </c>
      <c r="S201" s="190" t="n">
        <v>0.48</v>
      </c>
      <c r="T201" s="191" t="n">
        <f aca="false">S201*H201</f>
        <v>0.48</v>
      </c>
      <c r="AR201" s="192" t="s">
        <v>185</v>
      </c>
      <c r="AT201" s="192" t="s">
        <v>138</v>
      </c>
      <c r="AU201" s="192" t="s">
        <v>88</v>
      </c>
      <c r="AY201" s="3" t="s">
        <v>136</v>
      </c>
      <c r="BE201" s="193" t="n">
        <f aca="false">IF(N201="základní",J201,0)</f>
        <v>0</v>
      </c>
      <c r="BF201" s="193" t="n">
        <f aca="false">IF(N201="snížená",J201,0)</f>
        <v>0</v>
      </c>
      <c r="BG201" s="193" t="n">
        <f aca="false">IF(N201="zákl. přenesená",J201,0)</f>
        <v>0</v>
      </c>
      <c r="BH201" s="193" t="n">
        <f aca="false">IF(N201="sníž. přenesená",J201,0)</f>
        <v>0</v>
      </c>
      <c r="BI201" s="193" t="n">
        <f aca="false">IF(N201="nulová",J201,0)</f>
        <v>0</v>
      </c>
      <c r="BJ201" s="3" t="s">
        <v>86</v>
      </c>
      <c r="BK201" s="193" t="n">
        <f aca="false">ROUND(I201*H201,2)</f>
        <v>0</v>
      </c>
      <c r="BL201" s="3" t="s">
        <v>185</v>
      </c>
      <c r="BM201" s="192" t="s">
        <v>419</v>
      </c>
    </row>
    <row r="202" customFormat="false" ht="42.5" hidden="false" customHeight="true" outlineLevel="0" collapsed="false">
      <c r="A202" s="22"/>
      <c r="B202" s="23"/>
      <c r="D202" s="194" t="s">
        <v>143</v>
      </c>
      <c r="F202" s="195" t="s">
        <v>341</v>
      </c>
      <c r="I202" s="112"/>
      <c r="L202" s="23"/>
      <c r="M202" s="196"/>
      <c r="N202" s="57"/>
      <c r="O202" s="57"/>
      <c r="P202" s="57"/>
      <c r="Q202" s="57"/>
      <c r="R202" s="57"/>
      <c r="S202" s="57"/>
      <c r="T202" s="58"/>
      <c r="AT202" s="3" t="s">
        <v>143</v>
      </c>
      <c r="AU202" s="3" t="s">
        <v>88</v>
      </c>
    </row>
    <row r="203" customFormat="false" ht="42.5" hidden="false" customHeight="true" outlineLevel="0" collapsed="false">
      <c r="A203" s="22"/>
      <c r="B203" s="180"/>
      <c r="C203" s="181" t="s">
        <v>420</v>
      </c>
      <c r="D203" s="181" t="s">
        <v>138</v>
      </c>
      <c r="E203" s="182" t="s">
        <v>342</v>
      </c>
      <c r="F203" s="183" t="s">
        <v>343</v>
      </c>
      <c r="G203" s="184" t="s">
        <v>183</v>
      </c>
      <c r="H203" s="185" t="n">
        <v>15</v>
      </c>
      <c r="I203" s="186"/>
      <c r="J203" s="187" t="n">
        <f aca="false">ROUND(I203*H203,2)</f>
        <v>0</v>
      </c>
      <c r="K203" s="183" t="s">
        <v>184</v>
      </c>
      <c r="L203" s="23"/>
      <c r="M203" s="188"/>
      <c r="N203" s="189" t="s">
        <v>44</v>
      </c>
      <c r="O203" s="57"/>
      <c r="P203" s="190" t="n">
        <f aca="false">O203*H203</f>
        <v>0</v>
      </c>
      <c r="Q203" s="190" t="n">
        <v>0</v>
      </c>
      <c r="R203" s="190" t="n">
        <f aca="false">Q203*H203</f>
        <v>0</v>
      </c>
      <c r="S203" s="190" t="n">
        <v>0.0191</v>
      </c>
      <c r="T203" s="191" t="n">
        <f aca="false">S203*H203</f>
        <v>0.2865</v>
      </c>
      <c r="AR203" s="192" t="s">
        <v>185</v>
      </c>
      <c r="AT203" s="192" t="s">
        <v>138</v>
      </c>
      <c r="AU203" s="192" t="s">
        <v>88</v>
      </c>
      <c r="AY203" s="3" t="s">
        <v>136</v>
      </c>
      <c r="BE203" s="193" t="n">
        <f aca="false">IF(N203="základní",J203,0)</f>
        <v>0</v>
      </c>
      <c r="BF203" s="193" t="n">
        <f aca="false">IF(N203="snížená",J203,0)</f>
        <v>0</v>
      </c>
      <c r="BG203" s="193" t="n">
        <f aca="false">IF(N203="zákl. přenesená",J203,0)</f>
        <v>0</v>
      </c>
      <c r="BH203" s="193" t="n">
        <f aca="false">IF(N203="sníž. přenesená",J203,0)</f>
        <v>0</v>
      </c>
      <c r="BI203" s="193" t="n">
        <f aca="false">IF(N203="nulová",J203,0)</f>
        <v>0</v>
      </c>
      <c r="BJ203" s="3" t="s">
        <v>86</v>
      </c>
      <c r="BK203" s="193" t="n">
        <f aca="false">ROUND(I203*H203,2)</f>
        <v>0</v>
      </c>
      <c r="BL203" s="3" t="s">
        <v>185</v>
      </c>
      <c r="BM203" s="192" t="s">
        <v>421</v>
      </c>
    </row>
    <row r="204" customFormat="false" ht="42.5" hidden="false" customHeight="true" outlineLevel="0" collapsed="false">
      <c r="A204" s="22"/>
      <c r="B204" s="23"/>
      <c r="D204" s="194" t="s">
        <v>143</v>
      </c>
      <c r="F204" s="195" t="s">
        <v>345</v>
      </c>
      <c r="I204" s="112"/>
      <c r="L204" s="23"/>
      <c r="M204" s="196"/>
      <c r="N204" s="57"/>
      <c r="O204" s="57"/>
      <c r="P204" s="57"/>
      <c r="Q204" s="57"/>
      <c r="R204" s="57"/>
      <c r="S204" s="57"/>
      <c r="T204" s="58"/>
      <c r="AT204" s="3" t="s">
        <v>143</v>
      </c>
      <c r="AU204" s="3" t="s">
        <v>88</v>
      </c>
    </row>
    <row r="205" customFormat="false" ht="42.5" hidden="false" customHeight="true" outlineLevel="0" collapsed="false">
      <c r="A205" s="22"/>
      <c r="B205" s="180"/>
      <c r="C205" s="181" t="s">
        <v>192</v>
      </c>
      <c r="D205" s="181" t="s">
        <v>138</v>
      </c>
      <c r="E205" s="182" t="s">
        <v>346</v>
      </c>
      <c r="F205" s="183" t="s">
        <v>347</v>
      </c>
      <c r="G205" s="184" t="s">
        <v>249</v>
      </c>
      <c r="H205" s="185" t="n">
        <v>1</v>
      </c>
      <c r="I205" s="186"/>
      <c r="J205" s="187" t="n">
        <f aca="false">ROUND(I205*H205,2)</f>
        <v>0</v>
      </c>
      <c r="K205" s="183" t="s">
        <v>184</v>
      </c>
      <c r="L205" s="23"/>
      <c r="M205" s="188"/>
      <c r="N205" s="189" t="s">
        <v>44</v>
      </c>
      <c r="O205" s="57"/>
      <c r="P205" s="190" t="n">
        <f aca="false">O205*H205</f>
        <v>0</v>
      </c>
      <c r="Q205" s="190" t="n">
        <v>0</v>
      </c>
      <c r="R205" s="190" t="n">
        <f aca="false">Q205*H205</f>
        <v>0</v>
      </c>
      <c r="S205" s="190" t="n">
        <v>0</v>
      </c>
      <c r="T205" s="191" t="n">
        <f aca="false">S205*H205</f>
        <v>0</v>
      </c>
      <c r="AR205" s="192" t="s">
        <v>185</v>
      </c>
      <c r="AT205" s="192" t="s">
        <v>138</v>
      </c>
      <c r="AU205" s="192" t="s">
        <v>88</v>
      </c>
      <c r="AY205" s="3" t="s">
        <v>136</v>
      </c>
      <c r="BE205" s="193" t="n">
        <f aca="false">IF(N205="základní",J205,0)</f>
        <v>0</v>
      </c>
      <c r="BF205" s="193" t="n">
        <f aca="false">IF(N205="snížená",J205,0)</f>
        <v>0</v>
      </c>
      <c r="BG205" s="193" t="n">
        <f aca="false">IF(N205="zákl. přenesená",J205,0)</f>
        <v>0</v>
      </c>
      <c r="BH205" s="193" t="n">
        <f aca="false">IF(N205="sníž. přenesená",J205,0)</f>
        <v>0</v>
      </c>
      <c r="BI205" s="193" t="n">
        <f aca="false">IF(N205="nulová",J205,0)</f>
        <v>0</v>
      </c>
      <c r="BJ205" s="3" t="s">
        <v>86</v>
      </c>
      <c r="BK205" s="193" t="n">
        <f aca="false">ROUND(I205*H205,2)</f>
        <v>0</v>
      </c>
      <c r="BL205" s="3" t="s">
        <v>185</v>
      </c>
      <c r="BM205" s="192" t="s">
        <v>422</v>
      </c>
    </row>
    <row r="206" customFormat="false" ht="42.5" hidden="false" customHeight="true" outlineLevel="0" collapsed="false">
      <c r="A206" s="22"/>
      <c r="B206" s="23"/>
      <c r="D206" s="194" t="s">
        <v>143</v>
      </c>
      <c r="F206" s="195" t="s">
        <v>349</v>
      </c>
      <c r="I206" s="112"/>
      <c r="L206" s="23"/>
      <c r="M206" s="196"/>
      <c r="N206" s="57"/>
      <c r="O206" s="57"/>
      <c r="P206" s="57"/>
      <c r="Q206" s="57"/>
      <c r="R206" s="57"/>
      <c r="S206" s="57"/>
      <c r="T206" s="58"/>
      <c r="AT206" s="3" t="s">
        <v>143</v>
      </c>
      <c r="AU206" s="3" t="s">
        <v>88</v>
      </c>
    </row>
    <row r="207" customFormat="false" ht="42.5" hidden="false" customHeight="true" outlineLevel="0" collapsed="false">
      <c r="A207" s="22"/>
      <c r="B207" s="180"/>
      <c r="C207" s="181" t="s">
        <v>423</v>
      </c>
      <c r="D207" s="181" t="s">
        <v>138</v>
      </c>
      <c r="E207" s="182" t="s">
        <v>350</v>
      </c>
      <c r="F207" s="183" t="s">
        <v>351</v>
      </c>
      <c r="G207" s="184" t="s">
        <v>249</v>
      </c>
      <c r="H207" s="185" t="n">
        <v>1</v>
      </c>
      <c r="I207" s="186"/>
      <c r="J207" s="187" t="n">
        <f aca="false">ROUND(I207*H207,2)</f>
        <v>0</v>
      </c>
      <c r="K207" s="183" t="s">
        <v>184</v>
      </c>
      <c r="L207" s="23"/>
      <c r="M207" s="188"/>
      <c r="N207" s="189" t="s">
        <v>44</v>
      </c>
      <c r="O207" s="57"/>
      <c r="P207" s="190" t="n">
        <f aca="false">O207*H207</f>
        <v>0</v>
      </c>
      <c r="Q207" s="190" t="n">
        <v>0</v>
      </c>
      <c r="R207" s="190" t="n">
        <f aca="false">Q207*H207</f>
        <v>0</v>
      </c>
      <c r="S207" s="190" t="n">
        <v>0</v>
      </c>
      <c r="T207" s="191" t="n">
        <f aca="false">S207*H207</f>
        <v>0</v>
      </c>
      <c r="AR207" s="192" t="s">
        <v>185</v>
      </c>
      <c r="AT207" s="192" t="s">
        <v>138</v>
      </c>
      <c r="AU207" s="192" t="s">
        <v>88</v>
      </c>
      <c r="AY207" s="3" t="s">
        <v>136</v>
      </c>
      <c r="BE207" s="193" t="n">
        <f aca="false">IF(N207="základní",J207,0)</f>
        <v>0</v>
      </c>
      <c r="BF207" s="193" t="n">
        <f aca="false">IF(N207="snížená",J207,0)</f>
        <v>0</v>
      </c>
      <c r="BG207" s="193" t="n">
        <f aca="false">IF(N207="zákl. přenesená",J207,0)</f>
        <v>0</v>
      </c>
      <c r="BH207" s="193" t="n">
        <f aca="false">IF(N207="sníž. přenesená",J207,0)</f>
        <v>0</v>
      </c>
      <c r="BI207" s="193" t="n">
        <f aca="false">IF(N207="nulová",J207,0)</f>
        <v>0</v>
      </c>
      <c r="BJ207" s="3" t="s">
        <v>86</v>
      </c>
      <c r="BK207" s="193" t="n">
        <f aca="false">ROUND(I207*H207,2)</f>
        <v>0</v>
      </c>
      <c r="BL207" s="3" t="s">
        <v>185</v>
      </c>
      <c r="BM207" s="192" t="s">
        <v>424</v>
      </c>
    </row>
    <row r="208" customFormat="false" ht="42.5" hidden="false" customHeight="true" outlineLevel="0" collapsed="false">
      <c r="A208" s="22"/>
      <c r="B208" s="23"/>
      <c r="D208" s="194" t="s">
        <v>143</v>
      </c>
      <c r="F208" s="195" t="s">
        <v>353</v>
      </c>
      <c r="I208" s="112"/>
      <c r="L208" s="23"/>
      <c r="M208" s="196"/>
      <c r="N208" s="57"/>
      <c r="O208" s="57"/>
      <c r="P208" s="57"/>
      <c r="Q208" s="57"/>
      <c r="R208" s="57"/>
      <c r="S208" s="57"/>
      <c r="T208" s="58"/>
      <c r="AT208" s="3" t="s">
        <v>143</v>
      </c>
      <c r="AU208" s="3" t="s">
        <v>88</v>
      </c>
    </row>
    <row r="209" customFormat="false" ht="42.5" hidden="false" customHeight="true" outlineLevel="0" collapsed="false">
      <c r="A209" s="22"/>
      <c r="B209" s="180"/>
      <c r="C209" s="200" t="s">
        <v>425</v>
      </c>
      <c r="D209" s="200" t="s">
        <v>188</v>
      </c>
      <c r="E209" s="201" t="s">
        <v>426</v>
      </c>
      <c r="F209" s="202" t="s">
        <v>355</v>
      </c>
      <c r="G209" s="203" t="s">
        <v>249</v>
      </c>
      <c r="H209" s="204" t="n">
        <v>1</v>
      </c>
      <c r="I209" s="205"/>
      <c r="J209" s="206" t="n">
        <f aca="false">ROUND(I209*H209,2)</f>
        <v>0</v>
      </c>
      <c r="K209" s="202"/>
      <c r="L209" s="207"/>
      <c r="M209" s="208"/>
      <c r="N209" s="209" t="s">
        <v>44</v>
      </c>
      <c r="O209" s="57"/>
      <c r="P209" s="190" t="n">
        <f aca="false">O209*H209</f>
        <v>0</v>
      </c>
      <c r="Q209" s="190" t="n">
        <v>1.5</v>
      </c>
      <c r="R209" s="190" t="n">
        <f aca="false">Q209*H209</f>
        <v>1.5</v>
      </c>
      <c r="S209" s="190" t="n">
        <v>0</v>
      </c>
      <c r="T209" s="191" t="n">
        <f aca="false">S209*H209</f>
        <v>0</v>
      </c>
      <c r="AR209" s="192" t="s">
        <v>192</v>
      </c>
      <c r="AT209" s="192" t="s">
        <v>188</v>
      </c>
      <c r="AU209" s="192" t="s">
        <v>88</v>
      </c>
      <c r="AY209" s="3" t="s">
        <v>136</v>
      </c>
      <c r="BE209" s="193" t="n">
        <f aca="false">IF(N209="základní",J209,0)</f>
        <v>0</v>
      </c>
      <c r="BF209" s="193" t="n">
        <f aca="false">IF(N209="snížená",J209,0)</f>
        <v>0</v>
      </c>
      <c r="BG209" s="193" t="n">
        <f aca="false">IF(N209="zákl. přenesená",J209,0)</f>
        <v>0</v>
      </c>
      <c r="BH209" s="193" t="n">
        <f aca="false">IF(N209="sníž. přenesená",J209,0)</f>
        <v>0</v>
      </c>
      <c r="BI209" s="193" t="n">
        <f aca="false">IF(N209="nulová",J209,0)</f>
        <v>0</v>
      </c>
      <c r="BJ209" s="3" t="s">
        <v>86</v>
      </c>
      <c r="BK209" s="193" t="n">
        <f aca="false">ROUND(I209*H209,2)</f>
        <v>0</v>
      </c>
      <c r="BL209" s="3" t="s">
        <v>185</v>
      </c>
      <c r="BM209" s="192" t="s">
        <v>427</v>
      </c>
    </row>
    <row r="210" customFormat="false" ht="209.4" hidden="false" customHeight="true" outlineLevel="0" collapsed="false">
      <c r="A210" s="22"/>
      <c r="B210" s="23"/>
      <c r="D210" s="194" t="s">
        <v>143</v>
      </c>
      <c r="F210" s="195" t="s">
        <v>428</v>
      </c>
      <c r="I210" s="112"/>
      <c r="L210" s="23"/>
      <c r="M210" s="196"/>
      <c r="N210" s="57"/>
      <c r="O210" s="57"/>
      <c r="P210" s="57"/>
      <c r="Q210" s="57"/>
      <c r="R210" s="57"/>
      <c r="S210" s="57"/>
      <c r="T210" s="58"/>
      <c r="AT210" s="3" t="s">
        <v>143</v>
      </c>
      <c r="AU210" s="3" t="s">
        <v>88</v>
      </c>
    </row>
    <row r="211" customFormat="false" ht="42.5" hidden="false" customHeight="true" outlineLevel="0" collapsed="false">
      <c r="A211" s="22"/>
      <c r="B211" s="180"/>
      <c r="C211" s="181" t="s">
        <v>429</v>
      </c>
      <c r="D211" s="181" t="s">
        <v>138</v>
      </c>
      <c r="E211" s="182" t="s">
        <v>361</v>
      </c>
      <c r="F211" s="183" t="s">
        <v>362</v>
      </c>
      <c r="G211" s="184" t="s">
        <v>363</v>
      </c>
      <c r="H211" s="185" t="n">
        <v>14.56</v>
      </c>
      <c r="I211" s="186"/>
      <c r="J211" s="187" t="n">
        <f aca="false">ROUND(I211*H211,2)</f>
        <v>0</v>
      </c>
      <c r="K211" s="183"/>
      <c r="L211" s="23"/>
      <c r="M211" s="188"/>
      <c r="N211" s="189" t="s">
        <v>44</v>
      </c>
      <c r="O211" s="57"/>
      <c r="P211" s="190" t="n">
        <f aca="false">O211*H211</f>
        <v>0</v>
      </c>
      <c r="Q211" s="190" t="n">
        <v>0.005</v>
      </c>
      <c r="R211" s="190" t="n">
        <f aca="false">Q211*H211</f>
        <v>0.0728</v>
      </c>
      <c r="S211" s="190" t="n">
        <v>0</v>
      </c>
      <c r="T211" s="191" t="n">
        <f aca="false">S211*H211</f>
        <v>0</v>
      </c>
      <c r="AR211" s="192" t="s">
        <v>185</v>
      </c>
      <c r="AT211" s="192" t="s">
        <v>138</v>
      </c>
      <c r="AU211" s="192" t="s">
        <v>88</v>
      </c>
      <c r="AY211" s="3" t="s">
        <v>136</v>
      </c>
      <c r="BE211" s="193" t="n">
        <f aca="false">IF(N211="základní",J211,0)</f>
        <v>0</v>
      </c>
      <c r="BF211" s="193" t="n">
        <f aca="false">IF(N211="snížená",J211,0)</f>
        <v>0</v>
      </c>
      <c r="BG211" s="193" t="n">
        <f aca="false">IF(N211="zákl. přenesená",J211,0)</f>
        <v>0</v>
      </c>
      <c r="BH211" s="193" t="n">
        <f aca="false">IF(N211="sníž. přenesená",J211,0)</f>
        <v>0</v>
      </c>
      <c r="BI211" s="193" t="n">
        <f aca="false">IF(N211="nulová",J211,0)</f>
        <v>0</v>
      </c>
      <c r="BJ211" s="3" t="s">
        <v>86</v>
      </c>
      <c r="BK211" s="193" t="n">
        <f aca="false">ROUND(I211*H211,2)</f>
        <v>0</v>
      </c>
      <c r="BL211" s="3" t="s">
        <v>185</v>
      </c>
      <c r="BM211" s="192" t="s">
        <v>430</v>
      </c>
    </row>
    <row r="212" customFormat="false" ht="112.6" hidden="false" customHeight="true" outlineLevel="0" collapsed="false">
      <c r="A212" s="22"/>
      <c r="B212" s="23"/>
      <c r="D212" s="194" t="s">
        <v>143</v>
      </c>
      <c r="F212" s="195" t="s">
        <v>365</v>
      </c>
      <c r="I212" s="112"/>
      <c r="L212" s="23"/>
      <c r="M212" s="196"/>
      <c r="N212" s="57"/>
      <c r="O212" s="57"/>
      <c r="P212" s="57"/>
      <c r="Q212" s="57"/>
      <c r="R212" s="57"/>
      <c r="S212" s="57"/>
      <c r="T212" s="58"/>
      <c r="AT212" s="3" t="s">
        <v>143</v>
      </c>
      <c r="AU212" s="3" t="s">
        <v>88</v>
      </c>
    </row>
    <row r="213" s="210" customFormat="true" ht="42.5" hidden="false" customHeight="true" outlineLevel="0" collapsed="false">
      <c r="B213" s="211"/>
      <c r="D213" s="194" t="s">
        <v>195</v>
      </c>
      <c r="E213" s="212"/>
      <c r="F213" s="213" t="s">
        <v>431</v>
      </c>
      <c r="H213" s="214" t="n">
        <v>14.56</v>
      </c>
      <c r="I213" s="215"/>
      <c r="L213" s="211"/>
      <c r="M213" s="216"/>
      <c r="N213" s="217"/>
      <c r="O213" s="217"/>
      <c r="P213" s="217"/>
      <c r="Q213" s="217"/>
      <c r="R213" s="217"/>
      <c r="S213" s="217"/>
      <c r="T213" s="218"/>
      <c r="AT213" s="212" t="s">
        <v>195</v>
      </c>
      <c r="AU213" s="212" t="s">
        <v>88</v>
      </c>
      <c r="AV213" s="210" t="s">
        <v>88</v>
      </c>
      <c r="AW213" s="210" t="s">
        <v>34</v>
      </c>
      <c r="AX213" s="210" t="s">
        <v>79</v>
      </c>
      <c r="AY213" s="212" t="s">
        <v>136</v>
      </c>
    </row>
    <row r="214" s="22" customFormat="true" ht="42.5" hidden="false" customHeight="true" outlineLevel="0" collapsed="false">
      <c r="B214" s="180"/>
      <c r="C214" s="181" t="s">
        <v>432</v>
      </c>
      <c r="D214" s="181" t="s">
        <v>138</v>
      </c>
      <c r="E214" s="182" t="s">
        <v>367</v>
      </c>
      <c r="F214" s="183" t="s">
        <v>368</v>
      </c>
      <c r="G214" s="184" t="s">
        <v>363</v>
      </c>
      <c r="H214" s="185" t="n">
        <v>8.19</v>
      </c>
      <c r="I214" s="186"/>
      <c r="J214" s="187" t="n">
        <f aca="false">ROUND(I214*H214,2)</f>
        <v>0</v>
      </c>
      <c r="K214" s="183"/>
      <c r="L214" s="23"/>
      <c r="M214" s="188"/>
      <c r="N214" s="189" t="s">
        <v>44</v>
      </c>
      <c r="O214" s="57"/>
      <c r="P214" s="190" t="n">
        <f aca="false">O214*H214</f>
        <v>0</v>
      </c>
      <c r="Q214" s="190" t="n">
        <v>0</v>
      </c>
      <c r="R214" s="190" t="n">
        <f aca="false">Q214*H214</f>
        <v>0</v>
      </c>
      <c r="S214" s="190" t="n">
        <v>0</v>
      </c>
      <c r="T214" s="191" t="n">
        <f aca="false">S214*H214</f>
        <v>0</v>
      </c>
      <c r="AR214" s="192" t="s">
        <v>185</v>
      </c>
      <c r="AT214" s="192" t="s">
        <v>138</v>
      </c>
      <c r="AU214" s="192" t="s">
        <v>88</v>
      </c>
      <c r="AY214" s="3" t="s">
        <v>136</v>
      </c>
      <c r="BE214" s="193" t="n">
        <f aca="false">IF(N214="základní",J214,0)</f>
        <v>0</v>
      </c>
      <c r="BF214" s="193" t="n">
        <f aca="false">IF(N214="snížená",J214,0)</f>
        <v>0</v>
      </c>
      <c r="BG214" s="193" t="n">
        <f aca="false">IF(N214="zákl. přenesená",J214,0)</f>
        <v>0</v>
      </c>
      <c r="BH214" s="193" t="n">
        <f aca="false">IF(N214="sníž. přenesená",J214,0)</f>
        <v>0</v>
      </c>
      <c r="BI214" s="193" t="n">
        <f aca="false">IF(N214="nulová",J214,0)</f>
        <v>0</v>
      </c>
      <c r="BJ214" s="3" t="s">
        <v>86</v>
      </c>
      <c r="BK214" s="193" t="n">
        <f aca="false">ROUND(I214*H214,2)</f>
        <v>0</v>
      </c>
      <c r="BL214" s="3" t="s">
        <v>185</v>
      </c>
      <c r="BM214" s="192" t="s">
        <v>433</v>
      </c>
    </row>
    <row r="215" customFormat="false" ht="112.2" hidden="false" customHeight="true" outlineLevel="0" collapsed="false">
      <c r="A215" s="22"/>
      <c r="B215" s="23"/>
      <c r="D215" s="194" t="s">
        <v>143</v>
      </c>
      <c r="F215" s="195" t="s">
        <v>365</v>
      </c>
      <c r="I215" s="112"/>
      <c r="L215" s="23"/>
      <c r="M215" s="196"/>
      <c r="N215" s="57"/>
      <c r="O215" s="57"/>
      <c r="P215" s="57"/>
      <c r="Q215" s="57"/>
      <c r="R215" s="57"/>
      <c r="S215" s="57"/>
      <c r="T215" s="58"/>
      <c r="AT215" s="3" t="s">
        <v>143</v>
      </c>
      <c r="AU215" s="3" t="s">
        <v>88</v>
      </c>
    </row>
    <row r="216" s="210" customFormat="true" ht="42.5" hidden="false" customHeight="true" outlineLevel="0" collapsed="false">
      <c r="B216" s="211"/>
      <c r="D216" s="194" t="s">
        <v>195</v>
      </c>
      <c r="E216" s="212"/>
      <c r="F216" s="213" t="s">
        <v>434</v>
      </c>
      <c r="H216" s="214" t="n">
        <v>8.19</v>
      </c>
      <c r="I216" s="215"/>
      <c r="L216" s="211"/>
      <c r="M216" s="216"/>
      <c r="N216" s="217"/>
      <c r="O216" s="217"/>
      <c r="P216" s="217"/>
      <c r="Q216" s="217"/>
      <c r="R216" s="217"/>
      <c r="S216" s="217"/>
      <c r="T216" s="218"/>
      <c r="AT216" s="212" t="s">
        <v>195</v>
      </c>
      <c r="AU216" s="212" t="s">
        <v>88</v>
      </c>
      <c r="AV216" s="210" t="s">
        <v>88</v>
      </c>
      <c r="AW216" s="210" t="s">
        <v>34</v>
      </c>
      <c r="AX216" s="210" t="s">
        <v>79</v>
      </c>
      <c r="AY216" s="212" t="s">
        <v>136</v>
      </c>
    </row>
    <row r="217" s="22" customFormat="true" ht="42.5" hidden="false" customHeight="true" outlineLevel="0" collapsed="false">
      <c r="B217" s="180"/>
      <c r="C217" s="181" t="s">
        <v>435</v>
      </c>
      <c r="D217" s="181" t="s">
        <v>138</v>
      </c>
      <c r="E217" s="182" t="s">
        <v>371</v>
      </c>
      <c r="F217" s="183" t="s">
        <v>372</v>
      </c>
      <c r="G217" s="184" t="s">
        <v>199</v>
      </c>
      <c r="H217" s="185" t="n">
        <v>5</v>
      </c>
      <c r="I217" s="186"/>
      <c r="J217" s="187" t="n">
        <f aca="false">ROUND(I217*H217,2)</f>
        <v>0</v>
      </c>
      <c r="K217" s="183" t="s">
        <v>184</v>
      </c>
      <c r="L217" s="23"/>
      <c r="M217" s="188"/>
      <c r="N217" s="189" t="s">
        <v>44</v>
      </c>
      <c r="O217" s="57"/>
      <c r="P217" s="190" t="n">
        <f aca="false">O217*H217</f>
        <v>0</v>
      </c>
      <c r="Q217" s="190" t="n">
        <v>0</v>
      </c>
      <c r="R217" s="190" t="n">
        <f aca="false">Q217*H217</f>
        <v>0</v>
      </c>
      <c r="S217" s="190" t="n">
        <v>0</v>
      </c>
      <c r="T217" s="191" t="n">
        <f aca="false">S217*H217</f>
        <v>0</v>
      </c>
      <c r="AR217" s="192" t="s">
        <v>185</v>
      </c>
      <c r="AT217" s="192" t="s">
        <v>138</v>
      </c>
      <c r="AU217" s="192" t="s">
        <v>88</v>
      </c>
      <c r="AY217" s="3" t="s">
        <v>136</v>
      </c>
      <c r="BE217" s="193" t="n">
        <f aca="false">IF(N217="základní",J217,0)</f>
        <v>0</v>
      </c>
      <c r="BF217" s="193" t="n">
        <f aca="false">IF(N217="snížená",J217,0)</f>
        <v>0</v>
      </c>
      <c r="BG217" s="193" t="n">
        <f aca="false">IF(N217="zákl. přenesená",J217,0)</f>
        <v>0</v>
      </c>
      <c r="BH217" s="193" t="n">
        <f aca="false">IF(N217="sníž. přenesená",J217,0)</f>
        <v>0</v>
      </c>
      <c r="BI217" s="193" t="n">
        <f aca="false">IF(N217="nulová",J217,0)</f>
        <v>0</v>
      </c>
      <c r="BJ217" s="3" t="s">
        <v>86</v>
      </c>
      <c r="BK217" s="193" t="n">
        <f aca="false">ROUND(I217*H217,2)</f>
        <v>0</v>
      </c>
      <c r="BL217" s="3" t="s">
        <v>185</v>
      </c>
      <c r="BM217" s="192" t="s">
        <v>436</v>
      </c>
    </row>
    <row r="218" customFormat="false" ht="42.5" hidden="false" customHeight="true" outlineLevel="0" collapsed="false">
      <c r="A218" s="22"/>
      <c r="B218" s="23"/>
      <c r="D218" s="194" t="s">
        <v>143</v>
      </c>
      <c r="F218" s="195" t="s">
        <v>374</v>
      </c>
      <c r="I218" s="112"/>
      <c r="L218" s="23"/>
      <c r="M218" s="196"/>
      <c r="N218" s="57"/>
      <c r="O218" s="57"/>
      <c r="P218" s="57"/>
      <c r="Q218" s="57"/>
      <c r="R218" s="57"/>
      <c r="S218" s="57"/>
      <c r="T218" s="58"/>
      <c r="AT218" s="3" t="s">
        <v>143</v>
      </c>
      <c r="AU218" s="3" t="s">
        <v>88</v>
      </c>
    </row>
    <row r="219" customFormat="false" ht="42.5" hidden="false" customHeight="true" outlineLevel="0" collapsed="false">
      <c r="A219" s="22"/>
      <c r="B219" s="180"/>
      <c r="C219" s="181" t="s">
        <v>437</v>
      </c>
      <c r="D219" s="181" t="s">
        <v>138</v>
      </c>
      <c r="E219" s="182" t="s">
        <v>375</v>
      </c>
      <c r="F219" s="183" t="s">
        <v>376</v>
      </c>
      <c r="G219" s="184" t="s">
        <v>199</v>
      </c>
      <c r="H219" s="185" t="n">
        <v>5</v>
      </c>
      <c r="I219" s="186"/>
      <c r="J219" s="187" t="n">
        <f aca="false">ROUND(I219*H219,2)</f>
        <v>0</v>
      </c>
      <c r="K219" s="183" t="s">
        <v>184</v>
      </c>
      <c r="L219" s="23"/>
      <c r="M219" s="188"/>
      <c r="N219" s="189" t="s">
        <v>44</v>
      </c>
      <c r="O219" s="57"/>
      <c r="P219" s="190" t="n">
        <f aca="false">O219*H219</f>
        <v>0</v>
      </c>
      <c r="Q219" s="190" t="n">
        <v>0</v>
      </c>
      <c r="R219" s="190" t="n">
        <f aca="false">Q219*H219</f>
        <v>0</v>
      </c>
      <c r="S219" s="190" t="n">
        <v>0</v>
      </c>
      <c r="T219" s="191" t="n">
        <f aca="false">S219*H219</f>
        <v>0</v>
      </c>
      <c r="AR219" s="192" t="s">
        <v>185</v>
      </c>
      <c r="AT219" s="192" t="s">
        <v>138</v>
      </c>
      <c r="AU219" s="192" t="s">
        <v>88</v>
      </c>
      <c r="AY219" s="3" t="s">
        <v>136</v>
      </c>
      <c r="BE219" s="193" t="n">
        <f aca="false">IF(N219="základní",J219,0)</f>
        <v>0</v>
      </c>
      <c r="BF219" s="193" t="n">
        <f aca="false">IF(N219="snížená",J219,0)</f>
        <v>0</v>
      </c>
      <c r="BG219" s="193" t="n">
        <f aca="false">IF(N219="zákl. přenesená",J219,0)</f>
        <v>0</v>
      </c>
      <c r="BH219" s="193" t="n">
        <f aca="false">IF(N219="sníž. přenesená",J219,0)</f>
        <v>0</v>
      </c>
      <c r="BI219" s="193" t="n">
        <f aca="false">IF(N219="nulová",J219,0)</f>
        <v>0</v>
      </c>
      <c r="BJ219" s="3" t="s">
        <v>86</v>
      </c>
      <c r="BK219" s="193" t="n">
        <f aca="false">ROUND(I219*H219,2)</f>
        <v>0</v>
      </c>
      <c r="BL219" s="3" t="s">
        <v>185</v>
      </c>
      <c r="BM219" s="192" t="s">
        <v>438</v>
      </c>
    </row>
    <row r="220" customFormat="false" ht="42.5" hidden="false" customHeight="true" outlineLevel="0" collapsed="false">
      <c r="A220" s="22"/>
      <c r="B220" s="23"/>
      <c r="D220" s="194" t="s">
        <v>143</v>
      </c>
      <c r="F220" s="195" t="s">
        <v>378</v>
      </c>
      <c r="I220" s="112"/>
      <c r="L220" s="23"/>
      <c r="M220" s="196"/>
      <c r="N220" s="57"/>
      <c r="O220" s="57"/>
      <c r="P220" s="57"/>
      <c r="Q220" s="57"/>
      <c r="R220" s="57"/>
      <c r="S220" s="57"/>
      <c r="T220" s="58"/>
      <c r="AT220" s="3" t="s">
        <v>143</v>
      </c>
      <c r="AU220" s="3" t="s">
        <v>88</v>
      </c>
    </row>
    <row r="221" customFormat="false" ht="42.5" hidden="false" customHeight="true" outlineLevel="0" collapsed="false">
      <c r="A221" s="22"/>
      <c r="B221" s="180"/>
      <c r="C221" s="181" t="s">
        <v>439</v>
      </c>
      <c r="D221" s="181" t="s">
        <v>138</v>
      </c>
      <c r="E221" s="182" t="s">
        <v>440</v>
      </c>
      <c r="F221" s="183" t="s">
        <v>441</v>
      </c>
      <c r="G221" s="184" t="s">
        <v>249</v>
      </c>
      <c r="H221" s="185" t="n">
        <v>1</v>
      </c>
      <c r="I221" s="186"/>
      <c r="J221" s="187" t="n">
        <f aca="false">ROUND(I221*H221,2)</f>
        <v>0</v>
      </c>
      <c r="K221" s="183"/>
      <c r="L221" s="23"/>
      <c r="M221" s="188"/>
      <c r="N221" s="189" t="s">
        <v>44</v>
      </c>
      <c r="O221" s="57"/>
      <c r="P221" s="190" t="n">
        <f aca="false">O221*H221</f>
        <v>0</v>
      </c>
      <c r="Q221" s="190" t="n">
        <v>0</v>
      </c>
      <c r="R221" s="190" t="n">
        <f aca="false">Q221*H221</f>
        <v>0</v>
      </c>
      <c r="S221" s="190" t="n">
        <v>0</v>
      </c>
      <c r="T221" s="191" t="n">
        <f aca="false">S221*H221</f>
        <v>0</v>
      </c>
      <c r="AR221" s="192" t="s">
        <v>185</v>
      </c>
      <c r="AT221" s="192" t="s">
        <v>138</v>
      </c>
      <c r="AU221" s="192" t="s">
        <v>88</v>
      </c>
      <c r="AY221" s="3" t="s">
        <v>136</v>
      </c>
      <c r="BE221" s="193" t="n">
        <f aca="false">IF(N221="základní",J221,0)</f>
        <v>0</v>
      </c>
      <c r="BF221" s="193" t="n">
        <f aca="false">IF(N221="snížená",J221,0)</f>
        <v>0</v>
      </c>
      <c r="BG221" s="193" t="n">
        <f aca="false">IF(N221="zákl. přenesená",J221,0)</f>
        <v>0</v>
      </c>
      <c r="BH221" s="193" t="n">
        <f aca="false">IF(N221="sníž. přenesená",J221,0)</f>
        <v>0</v>
      </c>
      <c r="BI221" s="193" t="n">
        <f aca="false">IF(N221="nulová",J221,0)</f>
        <v>0</v>
      </c>
      <c r="BJ221" s="3" t="s">
        <v>86</v>
      </c>
      <c r="BK221" s="193" t="n">
        <f aca="false">ROUND(I221*H221,2)</f>
        <v>0</v>
      </c>
      <c r="BL221" s="3" t="s">
        <v>185</v>
      </c>
      <c r="BM221" s="192" t="s">
        <v>442</v>
      </c>
    </row>
    <row r="222" customFormat="false" ht="42.5" hidden="false" customHeight="true" outlineLevel="0" collapsed="false">
      <c r="A222" s="22"/>
      <c r="B222" s="23"/>
      <c r="D222" s="194" t="s">
        <v>143</v>
      </c>
      <c r="F222" s="195" t="s">
        <v>441</v>
      </c>
      <c r="I222" s="112"/>
      <c r="L222" s="23"/>
      <c r="M222" s="196"/>
      <c r="N222" s="57"/>
      <c r="O222" s="57"/>
      <c r="P222" s="57"/>
      <c r="Q222" s="57"/>
      <c r="R222" s="57"/>
      <c r="S222" s="57"/>
      <c r="T222" s="58"/>
      <c r="AT222" s="3" t="s">
        <v>143</v>
      </c>
      <c r="AU222" s="3" t="s">
        <v>88</v>
      </c>
    </row>
    <row r="223" customFormat="false" ht="42.5" hidden="false" customHeight="true" outlineLevel="0" collapsed="false">
      <c r="A223" s="22"/>
      <c r="B223" s="180"/>
      <c r="C223" s="181" t="s">
        <v>443</v>
      </c>
      <c r="D223" s="181" t="s">
        <v>138</v>
      </c>
      <c r="E223" s="182" t="s">
        <v>444</v>
      </c>
      <c r="F223" s="183" t="s">
        <v>383</v>
      </c>
      <c r="G223" s="184" t="s">
        <v>249</v>
      </c>
      <c r="H223" s="185" t="n">
        <v>1</v>
      </c>
      <c r="I223" s="186"/>
      <c r="J223" s="187" t="n">
        <f aca="false">ROUND(I223*H223,2)</f>
        <v>0</v>
      </c>
      <c r="K223" s="183"/>
      <c r="L223" s="23"/>
      <c r="M223" s="188"/>
      <c r="N223" s="189" t="s">
        <v>44</v>
      </c>
      <c r="O223" s="57"/>
      <c r="P223" s="190" t="n">
        <f aca="false">O223*H223</f>
        <v>0</v>
      </c>
      <c r="Q223" s="190" t="n">
        <v>0</v>
      </c>
      <c r="R223" s="190" t="n">
        <f aca="false">Q223*H223</f>
        <v>0</v>
      </c>
      <c r="S223" s="190" t="n">
        <v>0</v>
      </c>
      <c r="T223" s="191" t="n">
        <f aca="false">S223*H223</f>
        <v>0</v>
      </c>
      <c r="AR223" s="192" t="s">
        <v>185</v>
      </c>
      <c r="AT223" s="192" t="s">
        <v>138</v>
      </c>
      <c r="AU223" s="192" t="s">
        <v>88</v>
      </c>
      <c r="AY223" s="3" t="s">
        <v>136</v>
      </c>
      <c r="BE223" s="193" t="n">
        <f aca="false">IF(N223="základní",J223,0)</f>
        <v>0</v>
      </c>
      <c r="BF223" s="193" t="n">
        <f aca="false">IF(N223="snížená",J223,0)</f>
        <v>0</v>
      </c>
      <c r="BG223" s="193" t="n">
        <f aca="false">IF(N223="zákl. přenesená",J223,0)</f>
        <v>0</v>
      </c>
      <c r="BH223" s="193" t="n">
        <f aca="false">IF(N223="sníž. přenesená",J223,0)</f>
        <v>0</v>
      </c>
      <c r="BI223" s="193" t="n">
        <f aca="false">IF(N223="nulová",J223,0)</f>
        <v>0</v>
      </c>
      <c r="BJ223" s="3" t="s">
        <v>86</v>
      </c>
      <c r="BK223" s="193" t="n">
        <f aca="false">ROUND(I223*H223,2)</f>
        <v>0</v>
      </c>
      <c r="BL223" s="3" t="s">
        <v>185</v>
      </c>
      <c r="BM223" s="192" t="s">
        <v>445</v>
      </c>
    </row>
    <row r="224" customFormat="false" ht="42.5" hidden="false" customHeight="true" outlineLevel="0" collapsed="false">
      <c r="A224" s="22"/>
      <c r="B224" s="23"/>
      <c r="D224" s="194" t="s">
        <v>143</v>
      </c>
      <c r="F224" s="195" t="s">
        <v>383</v>
      </c>
      <c r="I224" s="112"/>
      <c r="L224" s="23"/>
      <c r="M224" s="196"/>
      <c r="N224" s="57"/>
      <c r="O224" s="57"/>
      <c r="P224" s="57"/>
      <c r="Q224" s="57"/>
      <c r="R224" s="57"/>
      <c r="S224" s="57"/>
      <c r="T224" s="58"/>
      <c r="AT224" s="3" t="s">
        <v>143</v>
      </c>
      <c r="AU224" s="3" t="s">
        <v>88</v>
      </c>
    </row>
    <row r="225" customFormat="false" ht="42.5" hidden="false" customHeight="true" outlineLevel="0" collapsed="false">
      <c r="A225" s="22"/>
      <c r="B225" s="180"/>
      <c r="C225" s="181" t="s">
        <v>446</v>
      </c>
      <c r="D225" s="181" t="s">
        <v>138</v>
      </c>
      <c r="E225" s="182" t="s">
        <v>447</v>
      </c>
      <c r="F225" s="183" t="s">
        <v>386</v>
      </c>
      <c r="G225" s="184" t="s">
        <v>249</v>
      </c>
      <c r="H225" s="185" t="n">
        <v>1</v>
      </c>
      <c r="I225" s="186"/>
      <c r="J225" s="187" t="n">
        <f aca="false">ROUND(I225*H225,2)</f>
        <v>0</v>
      </c>
      <c r="K225" s="183"/>
      <c r="L225" s="23"/>
      <c r="M225" s="188"/>
      <c r="N225" s="189" t="s">
        <v>44</v>
      </c>
      <c r="O225" s="57"/>
      <c r="P225" s="190" t="n">
        <f aca="false">O225*H225</f>
        <v>0</v>
      </c>
      <c r="Q225" s="190" t="n">
        <v>0</v>
      </c>
      <c r="R225" s="190" t="n">
        <f aca="false">Q225*H225</f>
        <v>0</v>
      </c>
      <c r="S225" s="190" t="n">
        <v>0</v>
      </c>
      <c r="T225" s="191" t="n">
        <f aca="false">S225*H225</f>
        <v>0</v>
      </c>
      <c r="AR225" s="192" t="s">
        <v>185</v>
      </c>
      <c r="AT225" s="192" t="s">
        <v>138</v>
      </c>
      <c r="AU225" s="192" t="s">
        <v>88</v>
      </c>
      <c r="AY225" s="3" t="s">
        <v>136</v>
      </c>
      <c r="BE225" s="193" t="n">
        <f aca="false">IF(N225="základní",J225,0)</f>
        <v>0</v>
      </c>
      <c r="BF225" s="193" t="n">
        <f aca="false">IF(N225="snížená",J225,0)</f>
        <v>0</v>
      </c>
      <c r="BG225" s="193" t="n">
        <f aca="false">IF(N225="zákl. přenesená",J225,0)</f>
        <v>0</v>
      </c>
      <c r="BH225" s="193" t="n">
        <f aca="false">IF(N225="sníž. přenesená",J225,0)</f>
        <v>0</v>
      </c>
      <c r="BI225" s="193" t="n">
        <f aca="false">IF(N225="nulová",J225,0)</f>
        <v>0</v>
      </c>
      <c r="BJ225" s="3" t="s">
        <v>86</v>
      </c>
      <c r="BK225" s="193" t="n">
        <f aca="false">ROUND(I225*H225,2)</f>
        <v>0</v>
      </c>
      <c r="BL225" s="3" t="s">
        <v>185</v>
      </c>
      <c r="BM225" s="192" t="s">
        <v>448</v>
      </c>
    </row>
    <row r="226" customFormat="false" ht="42.5" hidden="false" customHeight="true" outlineLevel="0" collapsed="false">
      <c r="A226" s="22"/>
      <c r="B226" s="23"/>
      <c r="D226" s="194" t="s">
        <v>143</v>
      </c>
      <c r="F226" s="195" t="s">
        <v>388</v>
      </c>
      <c r="I226" s="112"/>
      <c r="L226" s="23"/>
      <c r="M226" s="196"/>
      <c r="N226" s="57"/>
      <c r="O226" s="57"/>
      <c r="P226" s="57"/>
      <c r="Q226" s="57"/>
      <c r="R226" s="57"/>
      <c r="S226" s="57"/>
      <c r="T226" s="58"/>
      <c r="AT226" s="3" t="s">
        <v>143</v>
      </c>
      <c r="AU226" s="3" t="s">
        <v>88</v>
      </c>
    </row>
    <row r="227" s="166" customFormat="true" ht="42.5" hidden="false" customHeight="true" outlineLevel="0" collapsed="false">
      <c r="B227" s="167"/>
      <c r="D227" s="168" t="s">
        <v>78</v>
      </c>
      <c r="E227" s="178" t="s">
        <v>449</v>
      </c>
      <c r="F227" s="178" t="s">
        <v>450</v>
      </c>
      <c r="I227" s="170"/>
      <c r="J227" s="179" t="n">
        <f aca="false">BK227</f>
        <v>0</v>
      </c>
      <c r="L227" s="167"/>
      <c r="M227" s="172"/>
      <c r="N227" s="173"/>
      <c r="O227" s="173"/>
      <c r="P227" s="174" t="n">
        <f aca="false">SUM(P228:P229)</f>
        <v>0</v>
      </c>
      <c r="Q227" s="173"/>
      <c r="R227" s="174" t="n">
        <f aca="false">SUM(R228:R229)</f>
        <v>0</v>
      </c>
      <c r="S227" s="173"/>
      <c r="T227" s="175" t="n">
        <f aca="false">SUM(T228:T229)</f>
        <v>0</v>
      </c>
      <c r="AR227" s="168" t="s">
        <v>88</v>
      </c>
      <c r="AT227" s="176" t="s">
        <v>78</v>
      </c>
      <c r="AU227" s="176" t="s">
        <v>86</v>
      </c>
      <c r="AY227" s="168" t="s">
        <v>136</v>
      </c>
      <c r="BK227" s="177" t="n">
        <f aca="false">SUM(BK228:BK229)</f>
        <v>0</v>
      </c>
    </row>
    <row r="228" s="22" customFormat="true" ht="42.5" hidden="false" customHeight="true" outlineLevel="0" collapsed="false">
      <c r="B228" s="180"/>
      <c r="C228" s="181" t="s">
        <v>451</v>
      </c>
      <c r="D228" s="181" t="s">
        <v>138</v>
      </c>
      <c r="E228" s="182" t="s">
        <v>452</v>
      </c>
      <c r="F228" s="183" t="s">
        <v>453</v>
      </c>
      <c r="G228" s="184" t="s">
        <v>206</v>
      </c>
      <c r="H228" s="185" t="n">
        <v>1</v>
      </c>
      <c r="I228" s="186"/>
      <c r="J228" s="187" t="n">
        <f aca="false">ROUND(I228*H228,2)</f>
        <v>0</v>
      </c>
      <c r="K228" s="183"/>
      <c r="L228" s="23"/>
      <c r="M228" s="188"/>
      <c r="N228" s="189" t="s">
        <v>44</v>
      </c>
      <c r="O228" s="57"/>
      <c r="P228" s="190" t="n">
        <f aca="false">O228*H228</f>
        <v>0</v>
      </c>
      <c r="Q228" s="190" t="n">
        <v>0</v>
      </c>
      <c r="R228" s="190" t="n">
        <f aca="false">Q228*H228</f>
        <v>0</v>
      </c>
      <c r="S228" s="190" t="n">
        <v>0</v>
      </c>
      <c r="T228" s="191" t="n">
        <f aca="false">S228*H228</f>
        <v>0</v>
      </c>
      <c r="AR228" s="192" t="s">
        <v>185</v>
      </c>
      <c r="AT228" s="192" t="s">
        <v>138</v>
      </c>
      <c r="AU228" s="192" t="s">
        <v>88</v>
      </c>
      <c r="AY228" s="3" t="s">
        <v>136</v>
      </c>
      <c r="BE228" s="193" t="n">
        <f aca="false">IF(N228="základní",J228,0)</f>
        <v>0</v>
      </c>
      <c r="BF228" s="193" t="n">
        <f aca="false">IF(N228="snížená",J228,0)</f>
        <v>0</v>
      </c>
      <c r="BG228" s="193" t="n">
        <f aca="false">IF(N228="zákl. přenesená",J228,0)</f>
        <v>0</v>
      </c>
      <c r="BH228" s="193" t="n">
        <f aca="false">IF(N228="sníž. přenesená",J228,0)</f>
        <v>0</v>
      </c>
      <c r="BI228" s="193" t="n">
        <f aca="false">IF(N228="nulová",J228,0)</f>
        <v>0</v>
      </c>
      <c r="BJ228" s="3" t="s">
        <v>86</v>
      </c>
      <c r="BK228" s="193" t="n">
        <f aca="false">ROUND(I228*H228,2)</f>
        <v>0</v>
      </c>
      <c r="BL228" s="3" t="s">
        <v>185</v>
      </c>
      <c r="BM228" s="192" t="s">
        <v>454</v>
      </c>
    </row>
    <row r="229" customFormat="false" ht="255.1" hidden="false" customHeight="true" outlineLevel="0" collapsed="false">
      <c r="A229" s="22"/>
      <c r="B229" s="23"/>
      <c r="D229" s="194" t="s">
        <v>143</v>
      </c>
      <c r="F229" s="195" t="s">
        <v>455</v>
      </c>
      <c r="I229" s="112"/>
      <c r="L229" s="23"/>
      <c r="M229" s="196"/>
      <c r="N229" s="57"/>
      <c r="O229" s="57"/>
      <c r="P229" s="57"/>
      <c r="Q229" s="57"/>
      <c r="R229" s="57"/>
      <c r="S229" s="57"/>
      <c r="T229" s="58"/>
      <c r="AT229" s="3" t="s">
        <v>143</v>
      </c>
      <c r="AU229" s="3" t="s">
        <v>88</v>
      </c>
    </row>
    <row r="230" s="166" customFormat="true" ht="42.5" hidden="false" customHeight="true" outlineLevel="0" collapsed="false">
      <c r="B230" s="167"/>
      <c r="D230" s="168" t="s">
        <v>78</v>
      </c>
      <c r="E230" s="178" t="s">
        <v>456</v>
      </c>
      <c r="F230" s="178" t="s">
        <v>457</v>
      </c>
      <c r="I230" s="170"/>
      <c r="J230" s="179" t="n">
        <f aca="false">BK230</f>
        <v>0</v>
      </c>
      <c r="L230" s="167"/>
      <c r="M230" s="172"/>
      <c r="N230" s="173"/>
      <c r="O230" s="173"/>
      <c r="P230" s="174" t="n">
        <f aca="false">SUM(P231:P232)</f>
        <v>0</v>
      </c>
      <c r="Q230" s="173"/>
      <c r="R230" s="174" t="n">
        <f aca="false">SUM(R231:R232)</f>
        <v>0</v>
      </c>
      <c r="S230" s="173"/>
      <c r="T230" s="175" t="n">
        <f aca="false">SUM(T231:T232)</f>
        <v>0</v>
      </c>
      <c r="AR230" s="168" t="s">
        <v>88</v>
      </c>
      <c r="AT230" s="176" t="s">
        <v>78</v>
      </c>
      <c r="AU230" s="176" t="s">
        <v>86</v>
      </c>
      <c r="AY230" s="168" t="s">
        <v>136</v>
      </c>
      <c r="BK230" s="177" t="n">
        <f aca="false">SUM(BK231:BK232)</f>
        <v>0</v>
      </c>
    </row>
    <row r="231" s="22" customFormat="true" ht="42.5" hidden="false" customHeight="true" outlineLevel="0" collapsed="false">
      <c r="B231" s="180"/>
      <c r="C231" s="181" t="s">
        <v>458</v>
      </c>
      <c r="D231" s="181" t="s">
        <v>138</v>
      </c>
      <c r="E231" s="182" t="s">
        <v>459</v>
      </c>
      <c r="F231" s="183" t="s">
        <v>460</v>
      </c>
      <c r="G231" s="184" t="s">
        <v>206</v>
      </c>
      <c r="H231" s="185" t="n">
        <v>1</v>
      </c>
      <c r="I231" s="186"/>
      <c r="J231" s="187" t="n">
        <f aca="false">ROUND(I231*H231,2)</f>
        <v>0</v>
      </c>
      <c r="K231" s="183"/>
      <c r="L231" s="23"/>
      <c r="M231" s="188"/>
      <c r="N231" s="189" t="s">
        <v>44</v>
      </c>
      <c r="O231" s="57"/>
      <c r="P231" s="190" t="n">
        <f aca="false">O231*H231</f>
        <v>0</v>
      </c>
      <c r="Q231" s="190" t="n">
        <v>0</v>
      </c>
      <c r="R231" s="190" t="n">
        <f aca="false">Q231*H231</f>
        <v>0</v>
      </c>
      <c r="S231" s="190" t="n">
        <v>0</v>
      </c>
      <c r="T231" s="191" t="n">
        <f aca="false">S231*H231</f>
        <v>0</v>
      </c>
      <c r="AR231" s="192" t="s">
        <v>185</v>
      </c>
      <c r="AT231" s="192" t="s">
        <v>138</v>
      </c>
      <c r="AU231" s="192" t="s">
        <v>88</v>
      </c>
      <c r="AY231" s="3" t="s">
        <v>136</v>
      </c>
      <c r="BE231" s="193" t="n">
        <f aca="false">IF(N231="základní",J231,0)</f>
        <v>0</v>
      </c>
      <c r="BF231" s="193" t="n">
        <f aca="false">IF(N231="snížená",J231,0)</f>
        <v>0</v>
      </c>
      <c r="BG231" s="193" t="n">
        <f aca="false">IF(N231="zákl. přenesená",J231,0)</f>
        <v>0</v>
      </c>
      <c r="BH231" s="193" t="n">
        <f aca="false">IF(N231="sníž. přenesená",J231,0)</f>
        <v>0</v>
      </c>
      <c r="BI231" s="193" t="n">
        <f aca="false">IF(N231="nulová",J231,0)</f>
        <v>0</v>
      </c>
      <c r="BJ231" s="3" t="s">
        <v>86</v>
      </c>
      <c r="BK231" s="193" t="n">
        <f aca="false">ROUND(I231*H231,2)</f>
        <v>0</v>
      </c>
      <c r="BL231" s="3" t="s">
        <v>185</v>
      </c>
      <c r="BM231" s="192" t="s">
        <v>461</v>
      </c>
    </row>
    <row r="232" customFormat="false" ht="255.1" hidden="false" customHeight="true" outlineLevel="0" collapsed="false">
      <c r="A232" s="22"/>
      <c r="B232" s="23"/>
      <c r="D232" s="194" t="s">
        <v>143</v>
      </c>
      <c r="F232" s="195" t="s">
        <v>462</v>
      </c>
      <c r="I232" s="112"/>
      <c r="L232" s="23"/>
      <c r="M232" s="196"/>
      <c r="N232" s="57"/>
      <c r="O232" s="57"/>
      <c r="P232" s="57"/>
      <c r="Q232" s="57"/>
      <c r="R232" s="57"/>
      <c r="S232" s="57"/>
      <c r="T232" s="58"/>
      <c r="AT232" s="3" t="s">
        <v>143</v>
      </c>
      <c r="AU232" s="3" t="s">
        <v>88</v>
      </c>
    </row>
    <row r="233" s="166" customFormat="true" ht="42.5" hidden="false" customHeight="true" outlineLevel="0" collapsed="false">
      <c r="B233" s="167"/>
      <c r="D233" s="168" t="s">
        <v>78</v>
      </c>
      <c r="E233" s="178" t="s">
        <v>463</v>
      </c>
      <c r="F233" s="178" t="s">
        <v>464</v>
      </c>
      <c r="I233" s="170"/>
      <c r="J233" s="179" t="n">
        <f aca="false">BK233</f>
        <v>0</v>
      </c>
      <c r="L233" s="167"/>
      <c r="M233" s="172"/>
      <c r="N233" s="173"/>
      <c r="O233" s="173"/>
      <c r="P233" s="174" t="n">
        <f aca="false">SUM(P234:P235)</f>
        <v>0</v>
      </c>
      <c r="Q233" s="173"/>
      <c r="R233" s="174" t="n">
        <f aca="false">SUM(R234:R235)</f>
        <v>0</v>
      </c>
      <c r="S233" s="173"/>
      <c r="T233" s="175" t="n">
        <f aca="false">SUM(T234:T235)</f>
        <v>0</v>
      </c>
      <c r="AR233" s="168" t="s">
        <v>88</v>
      </c>
      <c r="AT233" s="176" t="s">
        <v>78</v>
      </c>
      <c r="AU233" s="176" t="s">
        <v>86</v>
      </c>
      <c r="AY233" s="168" t="s">
        <v>136</v>
      </c>
      <c r="BK233" s="177" t="n">
        <f aca="false">SUM(BK234:BK235)</f>
        <v>0</v>
      </c>
    </row>
    <row r="234" s="22" customFormat="true" ht="42.5" hidden="false" customHeight="true" outlineLevel="0" collapsed="false">
      <c r="B234" s="180"/>
      <c r="C234" s="181" t="s">
        <v>465</v>
      </c>
      <c r="D234" s="181" t="s">
        <v>138</v>
      </c>
      <c r="E234" s="182" t="s">
        <v>466</v>
      </c>
      <c r="F234" s="183" t="s">
        <v>467</v>
      </c>
      <c r="G234" s="184" t="s">
        <v>206</v>
      </c>
      <c r="H234" s="185" t="n">
        <v>1</v>
      </c>
      <c r="I234" s="186"/>
      <c r="J234" s="187" t="n">
        <f aca="false">ROUND(I234*H234,2)</f>
        <v>0</v>
      </c>
      <c r="K234" s="183"/>
      <c r="L234" s="23"/>
      <c r="M234" s="188"/>
      <c r="N234" s="189" t="s">
        <v>44</v>
      </c>
      <c r="O234" s="57"/>
      <c r="P234" s="190" t="n">
        <f aca="false">O234*H234</f>
        <v>0</v>
      </c>
      <c r="Q234" s="190" t="n">
        <v>0</v>
      </c>
      <c r="R234" s="190" t="n">
        <f aca="false">Q234*H234</f>
        <v>0</v>
      </c>
      <c r="S234" s="190" t="n">
        <v>0</v>
      </c>
      <c r="T234" s="191" t="n">
        <f aca="false">S234*H234</f>
        <v>0</v>
      </c>
      <c r="AR234" s="192" t="s">
        <v>185</v>
      </c>
      <c r="AT234" s="192" t="s">
        <v>138</v>
      </c>
      <c r="AU234" s="192" t="s">
        <v>88</v>
      </c>
      <c r="AY234" s="3" t="s">
        <v>136</v>
      </c>
      <c r="BE234" s="193" t="n">
        <f aca="false">IF(N234="základní",J234,0)</f>
        <v>0</v>
      </c>
      <c r="BF234" s="193" t="n">
        <f aca="false">IF(N234="snížená",J234,0)</f>
        <v>0</v>
      </c>
      <c r="BG234" s="193" t="n">
        <f aca="false">IF(N234="zákl. přenesená",J234,0)</f>
        <v>0</v>
      </c>
      <c r="BH234" s="193" t="n">
        <f aca="false">IF(N234="sníž. přenesená",J234,0)</f>
        <v>0</v>
      </c>
      <c r="BI234" s="193" t="n">
        <f aca="false">IF(N234="nulová",J234,0)</f>
        <v>0</v>
      </c>
      <c r="BJ234" s="3" t="s">
        <v>86</v>
      </c>
      <c r="BK234" s="193" t="n">
        <f aca="false">ROUND(I234*H234,2)</f>
        <v>0</v>
      </c>
      <c r="BL234" s="3" t="s">
        <v>185</v>
      </c>
      <c r="BM234" s="192" t="s">
        <v>468</v>
      </c>
    </row>
    <row r="235" customFormat="false" ht="255.1" hidden="false" customHeight="true" outlineLevel="0" collapsed="false">
      <c r="A235" s="22"/>
      <c r="B235" s="23"/>
      <c r="D235" s="194" t="s">
        <v>143</v>
      </c>
      <c r="F235" s="195" t="s">
        <v>469</v>
      </c>
      <c r="I235" s="112"/>
      <c r="L235" s="23"/>
      <c r="M235" s="196"/>
      <c r="N235" s="57"/>
      <c r="O235" s="57"/>
      <c r="P235" s="57"/>
      <c r="Q235" s="57"/>
      <c r="R235" s="57"/>
      <c r="S235" s="57"/>
      <c r="T235" s="58"/>
      <c r="AT235" s="3" t="s">
        <v>143</v>
      </c>
      <c r="AU235" s="3" t="s">
        <v>88</v>
      </c>
    </row>
    <row r="236" s="166" customFormat="true" ht="42.5" hidden="false" customHeight="true" outlineLevel="0" collapsed="false">
      <c r="B236" s="167"/>
      <c r="D236" s="168" t="s">
        <v>78</v>
      </c>
      <c r="E236" s="178" t="s">
        <v>470</v>
      </c>
      <c r="F236" s="178" t="s">
        <v>471</v>
      </c>
      <c r="I236" s="170"/>
      <c r="J236" s="179" t="n">
        <f aca="false">BK236</f>
        <v>0</v>
      </c>
      <c r="L236" s="167"/>
      <c r="M236" s="172"/>
      <c r="N236" s="173"/>
      <c r="O236" s="173"/>
      <c r="P236" s="174" t="n">
        <f aca="false">SUM(P237:P245)</f>
        <v>0</v>
      </c>
      <c r="Q236" s="173"/>
      <c r="R236" s="174" t="n">
        <f aca="false">SUM(R237:R245)</f>
        <v>0.16275</v>
      </c>
      <c r="S236" s="173"/>
      <c r="T236" s="175" t="n">
        <f aca="false">SUM(T237:T245)</f>
        <v>0</v>
      </c>
      <c r="AR236" s="168" t="s">
        <v>88</v>
      </c>
      <c r="AT236" s="176" t="s">
        <v>78</v>
      </c>
      <c r="AU236" s="176" t="s">
        <v>86</v>
      </c>
      <c r="AY236" s="168" t="s">
        <v>136</v>
      </c>
      <c r="BK236" s="177" t="n">
        <f aca="false">SUM(BK237:BK245)</f>
        <v>0</v>
      </c>
    </row>
    <row r="237" s="22" customFormat="true" ht="42.5" hidden="false" customHeight="true" outlineLevel="0" collapsed="false">
      <c r="B237" s="180"/>
      <c r="C237" s="181" t="s">
        <v>472</v>
      </c>
      <c r="D237" s="181" t="s">
        <v>138</v>
      </c>
      <c r="E237" s="182" t="s">
        <v>473</v>
      </c>
      <c r="F237" s="183" t="s">
        <v>474</v>
      </c>
      <c r="G237" s="184" t="s">
        <v>363</v>
      </c>
      <c r="H237" s="185" t="n">
        <v>217</v>
      </c>
      <c r="I237" s="186"/>
      <c r="J237" s="187" t="n">
        <f aca="false">ROUND(I237*H237,2)</f>
        <v>0</v>
      </c>
      <c r="K237" s="183" t="s">
        <v>184</v>
      </c>
      <c r="L237" s="23"/>
      <c r="M237" s="188"/>
      <c r="N237" s="189" t="s">
        <v>44</v>
      </c>
      <c r="O237" s="57"/>
      <c r="P237" s="190" t="n">
        <f aca="false">O237*H237</f>
        <v>0</v>
      </c>
      <c r="Q237" s="190" t="n">
        <v>0.00013</v>
      </c>
      <c r="R237" s="190" t="n">
        <f aca="false">Q237*H237</f>
        <v>0.02821</v>
      </c>
      <c r="S237" s="190" t="n">
        <v>0</v>
      </c>
      <c r="T237" s="191" t="n">
        <f aca="false">S237*H237</f>
        <v>0</v>
      </c>
      <c r="AR237" s="192" t="s">
        <v>185</v>
      </c>
      <c r="AT237" s="192" t="s">
        <v>138</v>
      </c>
      <c r="AU237" s="192" t="s">
        <v>88</v>
      </c>
      <c r="AY237" s="3" t="s">
        <v>136</v>
      </c>
      <c r="BE237" s="193" t="n">
        <f aca="false">IF(N237="základní",J237,0)</f>
        <v>0</v>
      </c>
      <c r="BF237" s="193" t="n">
        <f aca="false">IF(N237="snížená",J237,0)</f>
        <v>0</v>
      </c>
      <c r="BG237" s="193" t="n">
        <f aca="false">IF(N237="zákl. přenesená",J237,0)</f>
        <v>0</v>
      </c>
      <c r="BH237" s="193" t="n">
        <f aca="false">IF(N237="sníž. přenesená",J237,0)</f>
        <v>0</v>
      </c>
      <c r="BI237" s="193" t="n">
        <f aca="false">IF(N237="nulová",J237,0)</f>
        <v>0</v>
      </c>
      <c r="BJ237" s="3" t="s">
        <v>86</v>
      </c>
      <c r="BK237" s="193" t="n">
        <f aca="false">ROUND(I237*H237,2)</f>
        <v>0</v>
      </c>
      <c r="BL237" s="3" t="s">
        <v>185</v>
      </c>
      <c r="BM237" s="192" t="s">
        <v>475</v>
      </c>
    </row>
    <row r="238" customFormat="false" ht="42.5" hidden="false" customHeight="true" outlineLevel="0" collapsed="false">
      <c r="A238" s="22"/>
      <c r="B238" s="23"/>
      <c r="D238" s="194" t="s">
        <v>143</v>
      </c>
      <c r="F238" s="195" t="s">
        <v>476</v>
      </c>
      <c r="I238" s="112"/>
      <c r="L238" s="23"/>
      <c r="M238" s="196"/>
      <c r="N238" s="57"/>
      <c r="O238" s="57"/>
      <c r="P238" s="57"/>
      <c r="Q238" s="57"/>
      <c r="R238" s="57"/>
      <c r="S238" s="57"/>
      <c r="T238" s="58"/>
      <c r="AT238" s="3" t="s">
        <v>143</v>
      </c>
      <c r="AU238" s="3" t="s">
        <v>88</v>
      </c>
    </row>
    <row r="239" s="210" customFormat="true" ht="42.5" hidden="false" customHeight="true" outlineLevel="0" collapsed="false">
      <c r="B239" s="211"/>
      <c r="D239" s="194" t="s">
        <v>195</v>
      </c>
      <c r="E239" s="212"/>
      <c r="F239" s="213" t="s">
        <v>477</v>
      </c>
      <c r="H239" s="214" t="n">
        <v>217</v>
      </c>
      <c r="I239" s="215"/>
      <c r="L239" s="211"/>
      <c r="M239" s="216"/>
      <c r="N239" s="217"/>
      <c r="O239" s="217"/>
      <c r="P239" s="217"/>
      <c r="Q239" s="217"/>
      <c r="R239" s="217"/>
      <c r="S239" s="217"/>
      <c r="T239" s="218"/>
      <c r="AT239" s="212" t="s">
        <v>195</v>
      </c>
      <c r="AU239" s="212" t="s">
        <v>88</v>
      </c>
      <c r="AV239" s="210" t="s">
        <v>88</v>
      </c>
      <c r="AW239" s="210" t="s">
        <v>34</v>
      </c>
      <c r="AX239" s="210" t="s">
        <v>86</v>
      </c>
      <c r="AY239" s="212" t="s">
        <v>136</v>
      </c>
    </row>
    <row r="240" s="22" customFormat="true" ht="42.5" hidden="false" customHeight="true" outlineLevel="0" collapsed="false">
      <c r="B240" s="180"/>
      <c r="C240" s="181" t="s">
        <v>478</v>
      </c>
      <c r="D240" s="181" t="s">
        <v>138</v>
      </c>
      <c r="E240" s="182" t="s">
        <v>479</v>
      </c>
      <c r="F240" s="183" t="s">
        <v>480</v>
      </c>
      <c r="G240" s="184" t="s">
        <v>363</v>
      </c>
      <c r="H240" s="185" t="n">
        <v>217</v>
      </c>
      <c r="I240" s="186"/>
      <c r="J240" s="187" t="n">
        <f aca="false">ROUND(I240*H240,2)</f>
        <v>0</v>
      </c>
      <c r="K240" s="183" t="s">
        <v>184</v>
      </c>
      <c r="L240" s="23"/>
      <c r="M240" s="188"/>
      <c r="N240" s="189" t="s">
        <v>44</v>
      </c>
      <c r="O240" s="57"/>
      <c r="P240" s="190" t="n">
        <f aca="false">O240*H240</f>
        <v>0</v>
      </c>
      <c r="Q240" s="190" t="n">
        <v>0.00014</v>
      </c>
      <c r="R240" s="190" t="n">
        <f aca="false">Q240*H240</f>
        <v>0.03038</v>
      </c>
      <c r="S240" s="190" t="n">
        <v>0</v>
      </c>
      <c r="T240" s="191" t="n">
        <f aca="false">S240*H240</f>
        <v>0</v>
      </c>
      <c r="AR240" s="192" t="s">
        <v>185</v>
      </c>
      <c r="AT240" s="192" t="s">
        <v>138</v>
      </c>
      <c r="AU240" s="192" t="s">
        <v>88</v>
      </c>
      <c r="AY240" s="3" t="s">
        <v>136</v>
      </c>
      <c r="BE240" s="193" t="n">
        <f aca="false">IF(N240="základní",J240,0)</f>
        <v>0</v>
      </c>
      <c r="BF240" s="193" t="n">
        <f aca="false">IF(N240="snížená",J240,0)</f>
        <v>0</v>
      </c>
      <c r="BG240" s="193" t="n">
        <f aca="false">IF(N240="zákl. přenesená",J240,0)</f>
        <v>0</v>
      </c>
      <c r="BH240" s="193" t="n">
        <f aca="false">IF(N240="sníž. přenesená",J240,0)</f>
        <v>0</v>
      </c>
      <c r="BI240" s="193" t="n">
        <f aca="false">IF(N240="nulová",J240,0)</f>
        <v>0</v>
      </c>
      <c r="BJ240" s="3" t="s">
        <v>86</v>
      </c>
      <c r="BK240" s="193" t="n">
        <f aca="false">ROUND(I240*H240,2)</f>
        <v>0</v>
      </c>
      <c r="BL240" s="3" t="s">
        <v>185</v>
      </c>
      <c r="BM240" s="192" t="s">
        <v>481</v>
      </c>
    </row>
    <row r="241" customFormat="false" ht="42.5" hidden="false" customHeight="true" outlineLevel="0" collapsed="false">
      <c r="A241" s="22"/>
      <c r="B241" s="23"/>
      <c r="D241" s="194" t="s">
        <v>143</v>
      </c>
      <c r="F241" s="195" t="s">
        <v>482</v>
      </c>
      <c r="I241" s="112"/>
      <c r="L241" s="23"/>
      <c r="M241" s="196"/>
      <c r="N241" s="57"/>
      <c r="O241" s="57"/>
      <c r="P241" s="57"/>
      <c r="Q241" s="57"/>
      <c r="R241" s="57"/>
      <c r="S241" s="57"/>
      <c r="T241" s="58"/>
      <c r="AT241" s="3" t="s">
        <v>143</v>
      </c>
      <c r="AU241" s="3" t="s">
        <v>88</v>
      </c>
    </row>
    <row r="242" s="210" customFormat="true" ht="42.5" hidden="false" customHeight="true" outlineLevel="0" collapsed="false">
      <c r="B242" s="211"/>
      <c r="D242" s="194" t="s">
        <v>195</v>
      </c>
      <c r="E242" s="212"/>
      <c r="F242" s="213" t="s">
        <v>477</v>
      </c>
      <c r="H242" s="214" t="n">
        <v>217</v>
      </c>
      <c r="I242" s="215"/>
      <c r="L242" s="211"/>
      <c r="M242" s="216"/>
      <c r="N242" s="217"/>
      <c r="O242" s="217"/>
      <c r="P242" s="217"/>
      <c r="Q242" s="217"/>
      <c r="R242" s="217"/>
      <c r="S242" s="217"/>
      <c r="T242" s="218"/>
      <c r="AT242" s="212" t="s">
        <v>195</v>
      </c>
      <c r="AU242" s="212" t="s">
        <v>88</v>
      </c>
      <c r="AV242" s="210" t="s">
        <v>88</v>
      </c>
      <c r="AW242" s="210" t="s">
        <v>34</v>
      </c>
      <c r="AX242" s="210" t="s">
        <v>86</v>
      </c>
      <c r="AY242" s="212" t="s">
        <v>136</v>
      </c>
    </row>
    <row r="243" s="22" customFormat="true" ht="42.5" hidden="false" customHeight="true" outlineLevel="0" collapsed="false">
      <c r="B243" s="180"/>
      <c r="C243" s="181" t="s">
        <v>483</v>
      </c>
      <c r="D243" s="181" t="s">
        <v>138</v>
      </c>
      <c r="E243" s="182" t="s">
        <v>484</v>
      </c>
      <c r="F243" s="183" t="s">
        <v>485</v>
      </c>
      <c r="G243" s="184" t="s">
        <v>363</v>
      </c>
      <c r="H243" s="185" t="n">
        <v>217</v>
      </c>
      <c r="I243" s="186"/>
      <c r="J243" s="187" t="n">
        <f aca="false">ROUND(I243*H243,2)</f>
        <v>0</v>
      </c>
      <c r="K243" s="183" t="s">
        <v>184</v>
      </c>
      <c r="L243" s="23"/>
      <c r="M243" s="188"/>
      <c r="N243" s="189" t="s">
        <v>44</v>
      </c>
      <c r="O243" s="57"/>
      <c r="P243" s="190" t="n">
        <f aca="false">O243*H243</f>
        <v>0</v>
      </c>
      <c r="Q243" s="190" t="n">
        <v>0.00048</v>
      </c>
      <c r="R243" s="190" t="n">
        <f aca="false">Q243*H243</f>
        <v>0.10416</v>
      </c>
      <c r="S243" s="190" t="n">
        <v>0</v>
      </c>
      <c r="T243" s="191" t="n">
        <f aca="false">S243*H243</f>
        <v>0</v>
      </c>
      <c r="AR243" s="192" t="s">
        <v>185</v>
      </c>
      <c r="AT243" s="192" t="s">
        <v>138</v>
      </c>
      <c r="AU243" s="192" t="s">
        <v>88</v>
      </c>
      <c r="AY243" s="3" t="s">
        <v>136</v>
      </c>
      <c r="BE243" s="193" t="n">
        <f aca="false">IF(N243="základní",J243,0)</f>
        <v>0</v>
      </c>
      <c r="BF243" s="193" t="n">
        <f aca="false">IF(N243="snížená",J243,0)</f>
        <v>0</v>
      </c>
      <c r="BG243" s="193" t="n">
        <f aca="false">IF(N243="zákl. přenesená",J243,0)</f>
        <v>0</v>
      </c>
      <c r="BH243" s="193" t="n">
        <f aca="false">IF(N243="sníž. přenesená",J243,0)</f>
        <v>0</v>
      </c>
      <c r="BI243" s="193" t="n">
        <f aca="false">IF(N243="nulová",J243,0)</f>
        <v>0</v>
      </c>
      <c r="BJ243" s="3" t="s">
        <v>86</v>
      </c>
      <c r="BK243" s="193" t="n">
        <f aca="false">ROUND(I243*H243,2)</f>
        <v>0</v>
      </c>
      <c r="BL243" s="3" t="s">
        <v>185</v>
      </c>
      <c r="BM243" s="192" t="s">
        <v>486</v>
      </c>
    </row>
    <row r="244" customFormat="false" ht="42.5" hidden="false" customHeight="true" outlineLevel="0" collapsed="false">
      <c r="A244" s="22"/>
      <c r="B244" s="23"/>
      <c r="D244" s="194" t="s">
        <v>143</v>
      </c>
      <c r="F244" s="195" t="s">
        <v>487</v>
      </c>
      <c r="I244" s="112"/>
      <c r="L244" s="23"/>
      <c r="M244" s="196"/>
      <c r="N244" s="57"/>
      <c r="O244" s="57"/>
      <c r="P244" s="57"/>
      <c r="Q244" s="57"/>
      <c r="R244" s="57"/>
      <c r="S244" s="57"/>
      <c r="T244" s="58"/>
      <c r="AT244" s="3" t="s">
        <v>143</v>
      </c>
      <c r="AU244" s="3" t="s">
        <v>88</v>
      </c>
    </row>
    <row r="245" s="210" customFormat="true" ht="42.5" hidden="false" customHeight="true" outlineLevel="0" collapsed="false">
      <c r="B245" s="211"/>
      <c r="D245" s="194" t="s">
        <v>195</v>
      </c>
      <c r="E245" s="212"/>
      <c r="F245" s="213" t="s">
        <v>477</v>
      </c>
      <c r="H245" s="214" t="n">
        <v>217</v>
      </c>
      <c r="I245" s="215"/>
      <c r="L245" s="211"/>
      <c r="M245" s="216"/>
      <c r="N245" s="217"/>
      <c r="O245" s="217"/>
      <c r="P245" s="217"/>
      <c r="Q245" s="217"/>
      <c r="R245" s="217"/>
      <c r="S245" s="217"/>
      <c r="T245" s="218"/>
      <c r="AT245" s="212" t="s">
        <v>195</v>
      </c>
      <c r="AU245" s="212" t="s">
        <v>88</v>
      </c>
      <c r="AV245" s="210" t="s">
        <v>88</v>
      </c>
      <c r="AW245" s="210" t="s">
        <v>34</v>
      </c>
      <c r="AX245" s="210" t="s">
        <v>86</v>
      </c>
      <c r="AY245" s="212" t="s">
        <v>136</v>
      </c>
    </row>
    <row r="246" s="166" customFormat="true" ht="42.5" hidden="false" customHeight="true" outlineLevel="0" collapsed="false">
      <c r="B246" s="167"/>
      <c r="D246" s="168" t="s">
        <v>78</v>
      </c>
      <c r="E246" s="178" t="s">
        <v>488</v>
      </c>
      <c r="F246" s="178" t="s">
        <v>489</v>
      </c>
      <c r="I246" s="170"/>
      <c r="J246" s="179" t="n">
        <f aca="false">BK246</f>
        <v>0</v>
      </c>
      <c r="L246" s="167"/>
      <c r="M246" s="172"/>
      <c r="N246" s="173"/>
      <c r="O246" s="173"/>
      <c r="P246" s="174" t="n">
        <f aca="false">SUM(P247:P260)</f>
        <v>0</v>
      </c>
      <c r="Q246" s="173"/>
      <c r="R246" s="174" t="n">
        <f aca="false">SUM(R247:R260)</f>
        <v>0.6319</v>
      </c>
      <c r="S246" s="173"/>
      <c r="T246" s="175" t="n">
        <f aca="false">SUM(T247:T260)</f>
        <v>0.12152</v>
      </c>
      <c r="AR246" s="168" t="s">
        <v>88</v>
      </c>
      <c r="AT246" s="176" t="s">
        <v>78</v>
      </c>
      <c r="AU246" s="176" t="s">
        <v>86</v>
      </c>
      <c r="AY246" s="168" t="s">
        <v>136</v>
      </c>
      <c r="BK246" s="177" t="n">
        <f aca="false">SUM(BK247:BK260)</f>
        <v>0</v>
      </c>
    </row>
    <row r="247" s="22" customFormat="true" ht="42.5" hidden="false" customHeight="true" outlineLevel="0" collapsed="false">
      <c r="B247" s="180"/>
      <c r="C247" s="181" t="s">
        <v>490</v>
      </c>
      <c r="D247" s="181" t="s">
        <v>138</v>
      </c>
      <c r="E247" s="182" t="s">
        <v>491</v>
      </c>
      <c r="F247" s="183" t="s">
        <v>492</v>
      </c>
      <c r="G247" s="184" t="s">
        <v>363</v>
      </c>
      <c r="H247" s="185" t="n">
        <v>392</v>
      </c>
      <c r="I247" s="186"/>
      <c r="J247" s="187" t="n">
        <f aca="false">ROUND(I247*H247,2)</f>
        <v>0</v>
      </c>
      <c r="K247" s="183" t="s">
        <v>184</v>
      </c>
      <c r="L247" s="23"/>
      <c r="M247" s="188"/>
      <c r="N247" s="189" t="s">
        <v>44</v>
      </c>
      <c r="O247" s="57"/>
      <c r="P247" s="190" t="n">
        <f aca="false">O247*H247</f>
        <v>0</v>
      </c>
      <c r="Q247" s="190" t="n">
        <v>0.001</v>
      </c>
      <c r="R247" s="190" t="n">
        <f aca="false">Q247*H247</f>
        <v>0.392</v>
      </c>
      <c r="S247" s="190" t="n">
        <v>0.00031</v>
      </c>
      <c r="T247" s="191" t="n">
        <f aca="false">S247*H247</f>
        <v>0.12152</v>
      </c>
      <c r="AR247" s="192" t="s">
        <v>185</v>
      </c>
      <c r="AT247" s="192" t="s">
        <v>138</v>
      </c>
      <c r="AU247" s="192" t="s">
        <v>88</v>
      </c>
      <c r="AY247" s="3" t="s">
        <v>136</v>
      </c>
      <c r="BE247" s="193" t="n">
        <f aca="false">IF(N247="základní",J247,0)</f>
        <v>0</v>
      </c>
      <c r="BF247" s="193" t="n">
        <f aca="false">IF(N247="snížená",J247,0)</f>
        <v>0</v>
      </c>
      <c r="BG247" s="193" t="n">
        <f aca="false">IF(N247="zákl. přenesená",J247,0)</f>
        <v>0</v>
      </c>
      <c r="BH247" s="193" t="n">
        <f aca="false">IF(N247="sníž. přenesená",J247,0)</f>
        <v>0</v>
      </c>
      <c r="BI247" s="193" t="n">
        <f aca="false">IF(N247="nulová",J247,0)</f>
        <v>0</v>
      </c>
      <c r="BJ247" s="3" t="s">
        <v>86</v>
      </c>
      <c r="BK247" s="193" t="n">
        <f aca="false">ROUND(I247*H247,2)</f>
        <v>0</v>
      </c>
      <c r="BL247" s="3" t="s">
        <v>185</v>
      </c>
      <c r="BM247" s="192" t="s">
        <v>493</v>
      </c>
    </row>
    <row r="248" customFormat="false" ht="42.5" hidden="false" customHeight="true" outlineLevel="0" collapsed="false">
      <c r="A248" s="22"/>
      <c r="B248" s="23"/>
      <c r="D248" s="194" t="s">
        <v>143</v>
      </c>
      <c r="F248" s="195" t="s">
        <v>494</v>
      </c>
      <c r="I248" s="112"/>
      <c r="L248" s="23"/>
      <c r="M248" s="196"/>
      <c r="N248" s="57"/>
      <c r="O248" s="57"/>
      <c r="P248" s="57"/>
      <c r="Q248" s="57"/>
      <c r="R248" s="57"/>
      <c r="S248" s="57"/>
      <c r="T248" s="58"/>
      <c r="AT248" s="3" t="s">
        <v>143</v>
      </c>
      <c r="AU248" s="3" t="s">
        <v>88</v>
      </c>
    </row>
    <row r="249" s="210" customFormat="true" ht="42.5" hidden="false" customHeight="true" outlineLevel="0" collapsed="false">
      <c r="B249" s="211"/>
      <c r="D249" s="194" t="s">
        <v>195</v>
      </c>
      <c r="E249" s="212"/>
      <c r="F249" s="213" t="s">
        <v>495</v>
      </c>
      <c r="H249" s="214" t="n">
        <v>392</v>
      </c>
      <c r="I249" s="215"/>
      <c r="L249" s="211"/>
      <c r="M249" s="216"/>
      <c r="N249" s="217"/>
      <c r="O249" s="217"/>
      <c r="P249" s="217"/>
      <c r="Q249" s="217"/>
      <c r="R249" s="217"/>
      <c r="S249" s="217"/>
      <c r="T249" s="218"/>
      <c r="AT249" s="212" t="s">
        <v>195</v>
      </c>
      <c r="AU249" s="212" t="s">
        <v>88</v>
      </c>
      <c r="AV249" s="210" t="s">
        <v>88</v>
      </c>
      <c r="AW249" s="210" t="s">
        <v>34</v>
      </c>
      <c r="AX249" s="210" t="s">
        <v>86</v>
      </c>
      <c r="AY249" s="212" t="s">
        <v>136</v>
      </c>
    </row>
    <row r="250" s="22" customFormat="true" ht="42.5" hidden="false" customHeight="true" outlineLevel="0" collapsed="false">
      <c r="B250" s="180"/>
      <c r="C250" s="181" t="s">
        <v>496</v>
      </c>
      <c r="D250" s="181" t="s">
        <v>138</v>
      </c>
      <c r="E250" s="182" t="s">
        <v>497</v>
      </c>
      <c r="F250" s="183" t="s">
        <v>498</v>
      </c>
      <c r="G250" s="184" t="s">
        <v>363</v>
      </c>
      <c r="H250" s="185" t="n">
        <v>392</v>
      </c>
      <c r="I250" s="186"/>
      <c r="J250" s="187" t="n">
        <f aca="false">ROUND(I250*H250,2)</f>
        <v>0</v>
      </c>
      <c r="K250" s="183" t="s">
        <v>184</v>
      </c>
      <c r="L250" s="23"/>
      <c r="M250" s="188"/>
      <c r="N250" s="189" t="s">
        <v>44</v>
      </c>
      <c r="O250" s="57"/>
      <c r="P250" s="190" t="n">
        <f aca="false">O250*H250</f>
        <v>0</v>
      </c>
      <c r="Q250" s="190" t="n">
        <v>0</v>
      </c>
      <c r="R250" s="190" t="n">
        <f aca="false">Q250*H250</f>
        <v>0</v>
      </c>
      <c r="S250" s="190" t="n">
        <v>0</v>
      </c>
      <c r="T250" s="191" t="n">
        <f aca="false">S250*H250</f>
        <v>0</v>
      </c>
      <c r="AR250" s="192" t="s">
        <v>185</v>
      </c>
      <c r="AT250" s="192" t="s">
        <v>138</v>
      </c>
      <c r="AU250" s="192" t="s">
        <v>88</v>
      </c>
      <c r="AY250" s="3" t="s">
        <v>136</v>
      </c>
      <c r="BE250" s="193" t="n">
        <f aca="false">IF(N250="základní",J250,0)</f>
        <v>0</v>
      </c>
      <c r="BF250" s="193" t="n">
        <f aca="false">IF(N250="snížená",J250,0)</f>
        <v>0</v>
      </c>
      <c r="BG250" s="193" t="n">
        <f aca="false">IF(N250="zákl. přenesená",J250,0)</f>
        <v>0</v>
      </c>
      <c r="BH250" s="193" t="n">
        <f aca="false">IF(N250="sníž. přenesená",J250,0)</f>
        <v>0</v>
      </c>
      <c r="BI250" s="193" t="n">
        <f aca="false">IF(N250="nulová",J250,0)</f>
        <v>0</v>
      </c>
      <c r="BJ250" s="3" t="s">
        <v>86</v>
      </c>
      <c r="BK250" s="193" t="n">
        <f aca="false">ROUND(I250*H250,2)</f>
        <v>0</v>
      </c>
      <c r="BL250" s="3" t="s">
        <v>185</v>
      </c>
      <c r="BM250" s="192" t="s">
        <v>499</v>
      </c>
    </row>
    <row r="251" customFormat="false" ht="42.5" hidden="false" customHeight="true" outlineLevel="0" collapsed="false">
      <c r="A251" s="22"/>
      <c r="B251" s="23"/>
      <c r="D251" s="194" t="s">
        <v>143</v>
      </c>
      <c r="F251" s="195" t="s">
        <v>498</v>
      </c>
      <c r="I251" s="112"/>
      <c r="L251" s="23"/>
      <c r="M251" s="196"/>
      <c r="N251" s="57"/>
      <c r="O251" s="57"/>
      <c r="P251" s="57"/>
      <c r="Q251" s="57"/>
      <c r="R251" s="57"/>
      <c r="S251" s="57"/>
      <c r="T251" s="58"/>
      <c r="AT251" s="3" t="s">
        <v>143</v>
      </c>
      <c r="AU251" s="3" t="s">
        <v>88</v>
      </c>
    </row>
    <row r="252" s="210" customFormat="true" ht="42.5" hidden="false" customHeight="true" outlineLevel="0" collapsed="false">
      <c r="B252" s="211"/>
      <c r="D252" s="194" t="s">
        <v>195</v>
      </c>
      <c r="E252" s="212"/>
      <c r="F252" s="213" t="s">
        <v>495</v>
      </c>
      <c r="H252" s="214" t="n">
        <v>392</v>
      </c>
      <c r="I252" s="215"/>
      <c r="L252" s="211"/>
      <c r="M252" s="216"/>
      <c r="N252" s="217"/>
      <c r="O252" s="217"/>
      <c r="P252" s="217"/>
      <c r="Q252" s="217"/>
      <c r="R252" s="217"/>
      <c r="S252" s="217"/>
      <c r="T252" s="218"/>
      <c r="AT252" s="212" t="s">
        <v>195</v>
      </c>
      <c r="AU252" s="212" t="s">
        <v>88</v>
      </c>
      <c r="AV252" s="210" t="s">
        <v>88</v>
      </c>
      <c r="AW252" s="210" t="s">
        <v>34</v>
      </c>
      <c r="AX252" s="210" t="s">
        <v>86</v>
      </c>
      <c r="AY252" s="212" t="s">
        <v>136</v>
      </c>
    </row>
    <row r="253" s="22" customFormat="true" ht="42.5" hidden="false" customHeight="true" outlineLevel="0" collapsed="false">
      <c r="B253" s="180"/>
      <c r="C253" s="181" t="s">
        <v>500</v>
      </c>
      <c r="D253" s="181" t="s">
        <v>138</v>
      </c>
      <c r="E253" s="182" t="s">
        <v>501</v>
      </c>
      <c r="F253" s="183" t="s">
        <v>502</v>
      </c>
      <c r="G253" s="184" t="s">
        <v>183</v>
      </c>
      <c r="H253" s="185" t="n">
        <v>78</v>
      </c>
      <c r="I253" s="186"/>
      <c r="J253" s="187" t="n">
        <f aca="false">ROUND(I253*H253,2)</f>
        <v>0</v>
      </c>
      <c r="K253" s="183" t="s">
        <v>184</v>
      </c>
      <c r="L253" s="23"/>
      <c r="M253" s="188"/>
      <c r="N253" s="189" t="s">
        <v>44</v>
      </c>
      <c r="O253" s="57"/>
      <c r="P253" s="190" t="n">
        <f aca="false">O253*H253</f>
        <v>0</v>
      </c>
      <c r="Q253" s="190" t="n">
        <v>1E-005</v>
      </c>
      <c r="R253" s="190" t="n">
        <f aca="false">Q253*H253</f>
        <v>0.00078</v>
      </c>
      <c r="S253" s="190" t="n">
        <v>0</v>
      </c>
      <c r="T253" s="191" t="n">
        <f aca="false">S253*H253</f>
        <v>0</v>
      </c>
      <c r="AR253" s="192" t="s">
        <v>185</v>
      </c>
      <c r="AT253" s="192" t="s">
        <v>138</v>
      </c>
      <c r="AU253" s="192" t="s">
        <v>88</v>
      </c>
      <c r="AY253" s="3" t="s">
        <v>136</v>
      </c>
      <c r="BE253" s="193" t="n">
        <f aca="false">IF(N253="základní",J253,0)</f>
        <v>0</v>
      </c>
      <c r="BF253" s="193" t="n">
        <f aca="false">IF(N253="snížená",J253,0)</f>
        <v>0</v>
      </c>
      <c r="BG253" s="193" t="n">
        <f aca="false">IF(N253="zákl. přenesená",J253,0)</f>
        <v>0</v>
      </c>
      <c r="BH253" s="193" t="n">
        <f aca="false">IF(N253="sníž. přenesená",J253,0)</f>
        <v>0</v>
      </c>
      <c r="BI253" s="193" t="n">
        <f aca="false">IF(N253="nulová",J253,0)</f>
        <v>0</v>
      </c>
      <c r="BJ253" s="3" t="s">
        <v>86</v>
      </c>
      <c r="BK253" s="193" t="n">
        <f aca="false">ROUND(I253*H253,2)</f>
        <v>0</v>
      </c>
      <c r="BL253" s="3" t="s">
        <v>185</v>
      </c>
      <c r="BM253" s="192" t="s">
        <v>503</v>
      </c>
    </row>
    <row r="254" customFormat="false" ht="42.5" hidden="false" customHeight="true" outlineLevel="0" collapsed="false">
      <c r="A254" s="22"/>
      <c r="B254" s="23"/>
      <c r="D254" s="194" t="s">
        <v>143</v>
      </c>
      <c r="F254" s="195" t="s">
        <v>504</v>
      </c>
      <c r="I254" s="112"/>
      <c r="L254" s="23"/>
      <c r="M254" s="196"/>
      <c r="N254" s="57"/>
      <c r="O254" s="57"/>
      <c r="P254" s="57"/>
      <c r="Q254" s="57"/>
      <c r="R254" s="57"/>
      <c r="S254" s="57"/>
      <c r="T254" s="58"/>
      <c r="AT254" s="3" t="s">
        <v>143</v>
      </c>
      <c r="AU254" s="3" t="s">
        <v>88</v>
      </c>
    </row>
    <row r="255" customFormat="false" ht="42.5" hidden="false" customHeight="true" outlineLevel="0" collapsed="false">
      <c r="A255" s="22"/>
      <c r="B255" s="180"/>
      <c r="C255" s="181" t="s">
        <v>505</v>
      </c>
      <c r="D255" s="181" t="s">
        <v>138</v>
      </c>
      <c r="E255" s="182" t="s">
        <v>506</v>
      </c>
      <c r="F255" s="183" t="s">
        <v>507</v>
      </c>
      <c r="G255" s="184" t="s">
        <v>363</v>
      </c>
      <c r="H255" s="185" t="n">
        <v>392</v>
      </c>
      <c r="I255" s="186"/>
      <c r="J255" s="187" t="n">
        <f aca="false">ROUND(I255*H255,2)</f>
        <v>0</v>
      </c>
      <c r="K255" s="183" t="s">
        <v>184</v>
      </c>
      <c r="L255" s="23"/>
      <c r="M255" s="188"/>
      <c r="N255" s="189" t="s">
        <v>44</v>
      </c>
      <c r="O255" s="57"/>
      <c r="P255" s="190" t="n">
        <f aca="false">O255*H255</f>
        <v>0</v>
      </c>
      <c r="Q255" s="190" t="n">
        <v>0.00021</v>
      </c>
      <c r="R255" s="190" t="n">
        <f aca="false">Q255*H255</f>
        <v>0.08232</v>
      </c>
      <c r="S255" s="190" t="n">
        <v>0</v>
      </c>
      <c r="T255" s="191" t="n">
        <f aca="false">S255*H255</f>
        <v>0</v>
      </c>
      <c r="AR255" s="192" t="s">
        <v>185</v>
      </c>
      <c r="AT255" s="192" t="s">
        <v>138</v>
      </c>
      <c r="AU255" s="192" t="s">
        <v>88</v>
      </c>
      <c r="AY255" s="3" t="s">
        <v>136</v>
      </c>
      <c r="BE255" s="193" t="n">
        <f aca="false">IF(N255="základní",J255,0)</f>
        <v>0</v>
      </c>
      <c r="BF255" s="193" t="n">
        <f aca="false">IF(N255="snížená",J255,0)</f>
        <v>0</v>
      </c>
      <c r="BG255" s="193" t="n">
        <f aca="false">IF(N255="zákl. přenesená",J255,0)</f>
        <v>0</v>
      </c>
      <c r="BH255" s="193" t="n">
        <f aca="false">IF(N255="sníž. přenesená",J255,0)</f>
        <v>0</v>
      </c>
      <c r="BI255" s="193" t="n">
        <f aca="false">IF(N255="nulová",J255,0)</f>
        <v>0</v>
      </c>
      <c r="BJ255" s="3" t="s">
        <v>86</v>
      </c>
      <c r="BK255" s="193" t="n">
        <f aca="false">ROUND(I255*H255,2)</f>
        <v>0</v>
      </c>
      <c r="BL255" s="3" t="s">
        <v>185</v>
      </c>
      <c r="BM255" s="192" t="s">
        <v>508</v>
      </c>
    </row>
    <row r="256" customFormat="false" ht="42.5" hidden="false" customHeight="true" outlineLevel="0" collapsed="false">
      <c r="A256" s="22"/>
      <c r="B256" s="23"/>
      <c r="D256" s="194" t="s">
        <v>143</v>
      </c>
      <c r="F256" s="195" t="s">
        <v>509</v>
      </c>
      <c r="I256" s="112"/>
      <c r="L256" s="23"/>
      <c r="M256" s="196"/>
      <c r="N256" s="57"/>
      <c r="O256" s="57"/>
      <c r="P256" s="57"/>
      <c r="Q256" s="57"/>
      <c r="R256" s="57"/>
      <c r="S256" s="57"/>
      <c r="T256" s="58"/>
      <c r="AT256" s="3" t="s">
        <v>143</v>
      </c>
      <c r="AU256" s="3" t="s">
        <v>88</v>
      </c>
    </row>
    <row r="257" s="210" customFormat="true" ht="42.5" hidden="false" customHeight="true" outlineLevel="0" collapsed="false">
      <c r="B257" s="211"/>
      <c r="D257" s="194" t="s">
        <v>195</v>
      </c>
      <c r="E257" s="212"/>
      <c r="F257" s="213" t="s">
        <v>495</v>
      </c>
      <c r="H257" s="214" t="n">
        <v>392</v>
      </c>
      <c r="I257" s="215"/>
      <c r="L257" s="211"/>
      <c r="M257" s="216"/>
      <c r="N257" s="217"/>
      <c r="O257" s="217"/>
      <c r="P257" s="217"/>
      <c r="Q257" s="217"/>
      <c r="R257" s="217"/>
      <c r="S257" s="217"/>
      <c r="T257" s="218"/>
      <c r="AT257" s="212" t="s">
        <v>195</v>
      </c>
      <c r="AU257" s="212" t="s">
        <v>88</v>
      </c>
      <c r="AV257" s="210" t="s">
        <v>88</v>
      </c>
      <c r="AW257" s="210" t="s">
        <v>34</v>
      </c>
      <c r="AX257" s="210" t="s">
        <v>86</v>
      </c>
      <c r="AY257" s="212" t="s">
        <v>136</v>
      </c>
    </row>
    <row r="258" s="22" customFormat="true" ht="42.5" hidden="false" customHeight="true" outlineLevel="0" collapsed="false">
      <c r="B258" s="180"/>
      <c r="C258" s="181" t="s">
        <v>510</v>
      </c>
      <c r="D258" s="181" t="s">
        <v>138</v>
      </c>
      <c r="E258" s="182" t="s">
        <v>511</v>
      </c>
      <c r="F258" s="183" t="s">
        <v>512</v>
      </c>
      <c r="G258" s="184" t="s">
        <v>363</v>
      </c>
      <c r="H258" s="185" t="n">
        <v>392</v>
      </c>
      <c r="I258" s="186"/>
      <c r="J258" s="187" t="n">
        <f aca="false">ROUND(I258*H258,2)</f>
        <v>0</v>
      </c>
      <c r="K258" s="183" t="s">
        <v>184</v>
      </c>
      <c r="L258" s="23"/>
      <c r="M258" s="188"/>
      <c r="N258" s="189" t="s">
        <v>44</v>
      </c>
      <c r="O258" s="57"/>
      <c r="P258" s="190" t="n">
        <f aca="false">O258*H258</f>
        <v>0</v>
      </c>
      <c r="Q258" s="190" t="n">
        <v>0.0004</v>
      </c>
      <c r="R258" s="190" t="n">
        <f aca="false">Q258*H258</f>
        <v>0.1568</v>
      </c>
      <c r="S258" s="190" t="n">
        <v>0</v>
      </c>
      <c r="T258" s="191" t="n">
        <f aca="false">S258*H258</f>
        <v>0</v>
      </c>
      <c r="AR258" s="192" t="s">
        <v>185</v>
      </c>
      <c r="AT258" s="192" t="s">
        <v>138</v>
      </c>
      <c r="AU258" s="192" t="s">
        <v>88</v>
      </c>
      <c r="AY258" s="3" t="s">
        <v>136</v>
      </c>
      <c r="BE258" s="193" t="n">
        <f aca="false">IF(N258="základní",J258,0)</f>
        <v>0</v>
      </c>
      <c r="BF258" s="193" t="n">
        <f aca="false">IF(N258="snížená",J258,0)</f>
        <v>0</v>
      </c>
      <c r="BG258" s="193" t="n">
        <f aca="false">IF(N258="zákl. přenesená",J258,0)</f>
        <v>0</v>
      </c>
      <c r="BH258" s="193" t="n">
        <f aca="false">IF(N258="sníž. přenesená",J258,0)</f>
        <v>0</v>
      </c>
      <c r="BI258" s="193" t="n">
        <f aca="false">IF(N258="nulová",J258,0)</f>
        <v>0</v>
      </c>
      <c r="BJ258" s="3" t="s">
        <v>86</v>
      </c>
      <c r="BK258" s="193" t="n">
        <f aca="false">ROUND(I258*H258,2)</f>
        <v>0</v>
      </c>
      <c r="BL258" s="3" t="s">
        <v>185</v>
      </c>
      <c r="BM258" s="192" t="s">
        <v>513</v>
      </c>
    </row>
    <row r="259" customFormat="false" ht="42.5" hidden="false" customHeight="true" outlineLevel="0" collapsed="false">
      <c r="A259" s="22"/>
      <c r="B259" s="23"/>
      <c r="D259" s="194" t="s">
        <v>143</v>
      </c>
      <c r="F259" s="195" t="s">
        <v>514</v>
      </c>
      <c r="I259" s="112"/>
      <c r="L259" s="23"/>
      <c r="M259" s="196"/>
      <c r="N259" s="57"/>
      <c r="O259" s="57"/>
      <c r="P259" s="57"/>
      <c r="Q259" s="57"/>
      <c r="R259" s="57"/>
      <c r="S259" s="57"/>
      <c r="T259" s="58"/>
      <c r="AT259" s="3" t="s">
        <v>143</v>
      </c>
      <c r="AU259" s="3" t="s">
        <v>88</v>
      </c>
    </row>
    <row r="260" s="210" customFormat="true" ht="42.5" hidden="false" customHeight="true" outlineLevel="0" collapsed="false">
      <c r="B260" s="211"/>
      <c r="D260" s="194" t="s">
        <v>195</v>
      </c>
      <c r="E260" s="212"/>
      <c r="F260" s="213" t="s">
        <v>495</v>
      </c>
      <c r="H260" s="214" t="n">
        <v>392</v>
      </c>
      <c r="I260" s="215"/>
      <c r="L260" s="211"/>
      <c r="M260" s="216"/>
      <c r="N260" s="217"/>
      <c r="O260" s="217"/>
      <c r="P260" s="217"/>
      <c r="Q260" s="217"/>
      <c r="R260" s="217"/>
      <c r="S260" s="217"/>
      <c r="T260" s="218"/>
      <c r="AT260" s="212" t="s">
        <v>195</v>
      </c>
      <c r="AU260" s="212" t="s">
        <v>88</v>
      </c>
      <c r="AV260" s="210" t="s">
        <v>88</v>
      </c>
      <c r="AW260" s="210" t="s">
        <v>34</v>
      </c>
      <c r="AX260" s="210" t="s">
        <v>86</v>
      </c>
      <c r="AY260" s="212" t="s">
        <v>136</v>
      </c>
    </row>
    <row r="261" s="166" customFormat="true" ht="42.5" hidden="false" customHeight="true" outlineLevel="0" collapsed="false">
      <c r="B261" s="167"/>
      <c r="D261" s="168" t="s">
        <v>78</v>
      </c>
      <c r="E261" s="178" t="s">
        <v>133</v>
      </c>
      <c r="F261" s="178" t="s">
        <v>134</v>
      </c>
      <c r="I261" s="170"/>
      <c r="J261" s="179" t="n">
        <f aca="false">BK261</f>
        <v>0</v>
      </c>
      <c r="L261" s="167"/>
      <c r="M261" s="172"/>
      <c r="N261" s="173"/>
      <c r="O261" s="173"/>
      <c r="P261" s="174" t="n">
        <f aca="false">SUM(P262:P279)</f>
        <v>0</v>
      </c>
      <c r="Q261" s="173"/>
      <c r="R261" s="174" t="n">
        <f aca="false">SUM(R262:R279)</f>
        <v>0.2</v>
      </c>
      <c r="S261" s="173"/>
      <c r="T261" s="175" t="n">
        <f aca="false">SUM(T262:T279)</f>
        <v>0</v>
      </c>
      <c r="AR261" s="168" t="s">
        <v>88</v>
      </c>
      <c r="AT261" s="176" t="s">
        <v>78</v>
      </c>
      <c r="AU261" s="176" t="s">
        <v>86</v>
      </c>
      <c r="AY261" s="168" t="s">
        <v>136</v>
      </c>
      <c r="BK261" s="177" t="n">
        <f aca="false">SUM(BK262:BK279)</f>
        <v>0</v>
      </c>
    </row>
    <row r="262" s="22" customFormat="true" ht="42.5" hidden="false" customHeight="true" outlineLevel="0" collapsed="false">
      <c r="B262" s="180"/>
      <c r="C262" s="181" t="s">
        <v>515</v>
      </c>
      <c r="D262" s="181" t="s">
        <v>138</v>
      </c>
      <c r="E262" s="182" t="s">
        <v>516</v>
      </c>
      <c r="F262" s="183" t="s">
        <v>517</v>
      </c>
      <c r="G262" s="184" t="s">
        <v>287</v>
      </c>
      <c r="H262" s="185" t="n">
        <v>32</v>
      </c>
      <c r="I262" s="186"/>
      <c r="J262" s="187" t="n">
        <f aca="false">ROUND(I262*H262,2)</f>
        <v>0</v>
      </c>
      <c r="K262" s="183"/>
      <c r="L262" s="23"/>
      <c r="M262" s="188"/>
      <c r="N262" s="189" t="s">
        <v>44</v>
      </c>
      <c r="O262" s="57"/>
      <c r="P262" s="190" t="n">
        <f aca="false">O262*H262</f>
        <v>0</v>
      </c>
      <c r="Q262" s="190" t="n">
        <v>0</v>
      </c>
      <c r="R262" s="190" t="n">
        <f aca="false">Q262*H262</f>
        <v>0</v>
      </c>
      <c r="S262" s="190" t="n">
        <v>0</v>
      </c>
      <c r="T262" s="191" t="n">
        <f aca="false">S262*H262</f>
        <v>0</v>
      </c>
      <c r="AR262" s="192" t="s">
        <v>185</v>
      </c>
      <c r="AT262" s="192" t="s">
        <v>138</v>
      </c>
      <c r="AU262" s="192" t="s">
        <v>88</v>
      </c>
      <c r="AY262" s="3" t="s">
        <v>136</v>
      </c>
      <c r="BE262" s="193" t="n">
        <f aca="false">IF(N262="základní",J262,0)</f>
        <v>0</v>
      </c>
      <c r="BF262" s="193" t="n">
        <f aca="false">IF(N262="snížená",J262,0)</f>
        <v>0</v>
      </c>
      <c r="BG262" s="193" t="n">
        <f aca="false">IF(N262="zákl. přenesená",J262,0)</f>
        <v>0</v>
      </c>
      <c r="BH262" s="193" t="n">
        <f aca="false">IF(N262="sníž. přenesená",J262,0)</f>
        <v>0</v>
      </c>
      <c r="BI262" s="193" t="n">
        <f aca="false">IF(N262="nulová",J262,0)</f>
        <v>0</v>
      </c>
      <c r="BJ262" s="3" t="s">
        <v>86</v>
      </c>
      <c r="BK262" s="193" t="n">
        <f aca="false">ROUND(I262*H262,2)</f>
        <v>0</v>
      </c>
      <c r="BL262" s="3" t="s">
        <v>185</v>
      </c>
      <c r="BM262" s="192" t="s">
        <v>518</v>
      </c>
    </row>
    <row r="263" customFormat="false" ht="42.5" hidden="false" customHeight="true" outlineLevel="0" collapsed="false">
      <c r="A263" s="22"/>
      <c r="B263" s="23"/>
      <c r="D263" s="194" t="s">
        <v>143</v>
      </c>
      <c r="F263" s="195" t="s">
        <v>519</v>
      </c>
      <c r="I263" s="112"/>
      <c r="L263" s="23"/>
      <c r="M263" s="196"/>
      <c r="N263" s="57"/>
      <c r="O263" s="57"/>
      <c r="P263" s="57"/>
      <c r="Q263" s="57"/>
      <c r="R263" s="57"/>
      <c r="S263" s="57"/>
      <c r="T263" s="58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  <c r="AS263" s="22"/>
      <c r="AT263" s="3" t="s">
        <v>143</v>
      </c>
      <c r="AU263" s="3" t="s">
        <v>88</v>
      </c>
    </row>
    <row r="264" customFormat="false" ht="42.5" hidden="false" customHeight="true" outlineLevel="0" collapsed="false">
      <c r="A264" s="22"/>
      <c r="B264" s="180"/>
      <c r="C264" s="181" t="s">
        <v>520</v>
      </c>
      <c r="D264" s="181" t="s">
        <v>138</v>
      </c>
      <c r="E264" s="182" t="s">
        <v>521</v>
      </c>
      <c r="F264" s="183" t="s">
        <v>522</v>
      </c>
      <c r="G264" s="184" t="s">
        <v>206</v>
      </c>
      <c r="H264" s="185" t="n">
        <v>3</v>
      </c>
      <c r="I264" s="186"/>
      <c r="J264" s="187" t="n">
        <f aca="false">ROUND(I264*H264,2)</f>
        <v>0</v>
      </c>
      <c r="K264" s="183"/>
      <c r="L264" s="23"/>
      <c r="M264" s="188"/>
      <c r="N264" s="189" t="s">
        <v>44</v>
      </c>
      <c r="O264" s="57"/>
      <c r="P264" s="190" t="n">
        <f aca="false">O264*H264</f>
        <v>0</v>
      </c>
      <c r="Q264" s="190" t="n">
        <v>0</v>
      </c>
      <c r="R264" s="190" t="n">
        <f aca="false">Q264*H264</f>
        <v>0</v>
      </c>
      <c r="S264" s="190" t="n">
        <v>0</v>
      </c>
      <c r="T264" s="19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2"/>
      <c r="AR264" s="192" t="s">
        <v>185</v>
      </c>
      <c r="AT264" s="192" t="s">
        <v>138</v>
      </c>
      <c r="AU264" s="192" t="s">
        <v>88</v>
      </c>
      <c r="AY264" s="3" t="s">
        <v>136</v>
      </c>
      <c r="BE264" s="193" t="n">
        <f aca="false">IF(N264="základní",J264,0)</f>
        <v>0</v>
      </c>
      <c r="BF264" s="193" t="n">
        <f aca="false">IF(N264="snížená",J264,0)</f>
        <v>0</v>
      </c>
      <c r="BG264" s="193" t="n">
        <f aca="false">IF(N264="zákl. přenesená",J264,0)</f>
        <v>0</v>
      </c>
      <c r="BH264" s="193" t="n">
        <f aca="false">IF(N264="sníž. přenesená",J264,0)</f>
        <v>0</v>
      </c>
      <c r="BI264" s="193" t="n">
        <f aca="false">IF(N264="nulová",J264,0)</f>
        <v>0</v>
      </c>
      <c r="BJ264" s="3" t="s">
        <v>86</v>
      </c>
      <c r="BK264" s="193" t="n">
        <f aca="false">ROUND(I264*H264,2)</f>
        <v>0</v>
      </c>
      <c r="BL264" s="3" t="s">
        <v>185</v>
      </c>
      <c r="BM264" s="192" t="s">
        <v>523</v>
      </c>
    </row>
    <row r="265" customFormat="false" ht="42.5" hidden="false" customHeight="true" outlineLevel="0" collapsed="false">
      <c r="A265" s="22"/>
      <c r="B265" s="23"/>
      <c r="D265" s="194" t="s">
        <v>143</v>
      </c>
      <c r="F265" s="195" t="s">
        <v>524</v>
      </c>
      <c r="I265" s="112"/>
      <c r="L265" s="23"/>
      <c r="M265" s="196"/>
      <c r="N265" s="57"/>
      <c r="O265" s="57"/>
      <c r="P265" s="57"/>
      <c r="Q265" s="57"/>
      <c r="R265" s="57"/>
      <c r="S265" s="57"/>
      <c r="T265" s="58"/>
      <c r="AT265" s="3" t="s">
        <v>143</v>
      </c>
      <c r="AU265" s="3" t="s">
        <v>88</v>
      </c>
    </row>
    <row r="266" customFormat="false" ht="42.5" hidden="false" customHeight="true" outlineLevel="0" collapsed="false">
      <c r="A266" s="22"/>
      <c r="B266" s="180"/>
      <c r="C266" s="181" t="s">
        <v>525</v>
      </c>
      <c r="D266" s="181" t="s">
        <v>138</v>
      </c>
      <c r="E266" s="182" t="s">
        <v>526</v>
      </c>
      <c r="F266" s="183" t="s">
        <v>527</v>
      </c>
      <c r="G266" s="184" t="s">
        <v>287</v>
      </c>
      <c r="H266" s="185" t="n">
        <v>45</v>
      </c>
      <c r="I266" s="186"/>
      <c r="J266" s="187" t="n">
        <f aca="false">ROUND(I266*H266,2)</f>
        <v>0</v>
      </c>
      <c r="K266" s="183"/>
      <c r="L266" s="23"/>
      <c r="M266" s="188"/>
      <c r="N266" s="189" t="s">
        <v>44</v>
      </c>
      <c r="O266" s="57"/>
      <c r="P266" s="190" t="n">
        <f aca="false">O266*H266</f>
        <v>0</v>
      </c>
      <c r="Q266" s="190" t="n">
        <v>0</v>
      </c>
      <c r="R266" s="190" t="n">
        <f aca="false">Q266*H266</f>
        <v>0</v>
      </c>
      <c r="S266" s="190" t="n">
        <v>0</v>
      </c>
      <c r="T266" s="191" t="n">
        <f aca="false">S266*H266</f>
        <v>0</v>
      </c>
      <c r="AR266" s="192" t="s">
        <v>185</v>
      </c>
      <c r="AT266" s="192" t="s">
        <v>138</v>
      </c>
      <c r="AU266" s="192" t="s">
        <v>88</v>
      </c>
      <c r="AY266" s="3" t="s">
        <v>136</v>
      </c>
      <c r="BE266" s="193" t="n">
        <f aca="false">IF(N266="základní",J266,0)</f>
        <v>0</v>
      </c>
      <c r="BF266" s="193" t="n">
        <f aca="false">IF(N266="snížená",J266,0)</f>
        <v>0</v>
      </c>
      <c r="BG266" s="193" t="n">
        <f aca="false">IF(N266="zákl. přenesená",J266,0)</f>
        <v>0</v>
      </c>
      <c r="BH266" s="193" t="n">
        <f aca="false">IF(N266="sníž. přenesená",J266,0)</f>
        <v>0</v>
      </c>
      <c r="BI266" s="193" t="n">
        <f aca="false">IF(N266="nulová",J266,0)</f>
        <v>0</v>
      </c>
      <c r="BJ266" s="3" t="s">
        <v>86</v>
      </c>
      <c r="BK266" s="193" t="n">
        <f aca="false">ROUND(I266*H266,2)</f>
        <v>0</v>
      </c>
      <c r="BL266" s="3" t="s">
        <v>185</v>
      </c>
      <c r="BM266" s="192" t="s">
        <v>528</v>
      </c>
    </row>
    <row r="267" customFormat="false" ht="42.5" hidden="false" customHeight="true" outlineLevel="0" collapsed="false">
      <c r="A267" s="22"/>
      <c r="B267" s="23"/>
      <c r="D267" s="194" t="s">
        <v>143</v>
      </c>
      <c r="F267" s="195" t="s">
        <v>529</v>
      </c>
      <c r="I267" s="112"/>
      <c r="L267" s="23"/>
      <c r="M267" s="196"/>
      <c r="N267" s="57"/>
      <c r="O267" s="57"/>
      <c r="P267" s="57"/>
      <c r="Q267" s="57"/>
      <c r="R267" s="57"/>
      <c r="S267" s="57"/>
      <c r="T267" s="58"/>
      <c r="AT267" s="3" t="s">
        <v>143</v>
      </c>
      <c r="AU267" s="3" t="s">
        <v>88</v>
      </c>
    </row>
    <row r="268" customFormat="false" ht="42.5" hidden="false" customHeight="true" outlineLevel="0" collapsed="false">
      <c r="A268" s="22"/>
      <c r="B268" s="180"/>
      <c r="C268" s="181" t="s">
        <v>530</v>
      </c>
      <c r="D268" s="181" t="s">
        <v>138</v>
      </c>
      <c r="E268" s="182" t="s">
        <v>531</v>
      </c>
      <c r="F268" s="183" t="s">
        <v>532</v>
      </c>
      <c r="G268" s="184" t="s">
        <v>249</v>
      </c>
      <c r="H268" s="185" t="n">
        <v>3</v>
      </c>
      <c r="I268" s="186"/>
      <c r="J268" s="187" t="n">
        <f aca="false">ROUND(I268*H268,2)</f>
        <v>0</v>
      </c>
      <c r="K268" s="183"/>
      <c r="L268" s="23"/>
      <c r="M268" s="188"/>
      <c r="N268" s="189" t="s">
        <v>44</v>
      </c>
      <c r="O268" s="57"/>
      <c r="P268" s="190" t="n">
        <f aca="false">O268*H268</f>
        <v>0</v>
      </c>
      <c r="Q268" s="190" t="n">
        <v>0</v>
      </c>
      <c r="R268" s="190" t="n">
        <f aca="false">Q268*H268</f>
        <v>0</v>
      </c>
      <c r="S268" s="190" t="n">
        <v>0</v>
      </c>
      <c r="T268" s="191" t="n">
        <f aca="false">S268*H268</f>
        <v>0</v>
      </c>
      <c r="AR268" s="192" t="s">
        <v>185</v>
      </c>
      <c r="AT268" s="192" t="s">
        <v>138</v>
      </c>
      <c r="AU268" s="192" t="s">
        <v>88</v>
      </c>
      <c r="AY268" s="3" t="s">
        <v>136</v>
      </c>
      <c r="BE268" s="193" t="n">
        <f aca="false">IF(N268="základní",J268,0)</f>
        <v>0</v>
      </c>
      <c r="BF268" s="193" t="n">
        <f aca="false">IF(N268="snížená",J268,0)</f>
        <v>0</v>
      </c>
      <c r="BG268" s="193" t="n">
        <f aca="false">IF(N268="zákl. přenesená",J268,0)</f>
        <v>0</v>
      </c>
      <c r="BH268" s="193" t="n">
        <f aca="false">IF(N268="sníž. přenesená",J268,0)</f>
        <v>0</v>
      </c>
      <c r="BI268" s="193" t="n">
        <f aca="false">IF(N268="nulová",J268,0)</f>
        <v>0</v>
      </c>
      <c r="BJ268" s="3" t="s">
        <v>86</v>
      </c>
      <c r="BK268" s="193" t="n">
        <f aca="false">ROUND(I268*H268,2)</f>
        <v>0</v>
      </c>
      <c r="BL268" s="3" t="s">
        <v>185</v>
      </c>
      <c r="BM268" s="192" t="s">
        <v>533</v>
      </c>
    </row>
    <row r="269" customFormat="false" ht="42.5" hidden="false" customHeight="true" outlineLevel="0" collapsed="false">
      <c r="A269" s="22"/>
      <c r="B269" s="23"/>
      <c r="D269" s="194" t="s">
        <v>143</v>
      </c>
      <c r="F269" s="195" t="s">
        <v>532</v>
      </c>
      <c r="I269" s="112"/>
      <c r="L269" s="23"/>
      <c r="M269" s="196"/>
      <c r="N269" s="57"/>
      <c r="O269" s="57"/>
      <c r="P269" s="57"/>
      <c r="Q269" s="57"/>
      <c r="R269" s="57"/>
      <c r="S269" s="57"/>
      <c r="T269" s="58"/>
      <c r="AT269" s="3" t="s">
        <v>143</v>
      </c>
      <c r="AU269" s="3" t="s">
        <v>88</v>
      </c>
    </row>
    <row r="270" customFormat="false" ht="42.5" hidden="false" customHeight="true" outlineLevel="0" collapsed="false">
      <c r="A270" s="22"/>
      <c r="B270" s="180"/>
      <c r="C270" s="181" t="s">
        <v>534</v>
      </c>
      <c r="D270" s="181" t="s">
        <v>138</v>
      </c>
      <c r="E270" s="182" t="s">
        <v>535</v>
      </c>
      <c r="F270" s="183" t="s">
        <v>536</v>
      </c>
      <c r="G270" s="184" t="s">
        <v>249</v>
      </c>
      <c r="H270" s="185" t="n">
        <v>3</v>
      </c>
      <c r="I270" s="186"/>
      <c r="J270" s="187" t="n">
        <f aca="false">ROUND(I270*H270,2)</f>
        <v>0</v>
      </c>
      <c r="K270" s="183"/>
      <c r="L270" s="23"/>
      <c r="M270" s="188"/>
      <c r="N270" s="189" t="s">
        <v>44</v>
      </c>
      <c r="O270" s="57"/>
      <c r="P270" s="190" t="n">
        <f aca="false">O270*H270</f>
        <v>0</v>
      </c>
      <c r="Q270" s="190" t="n">
        <v>0</v>
      </c>
      <c r="R270" s="190" t="n">
        <f aca="false">Q270*H270</f>
        <v>0</v>
      </c>
      <c r="S270" s="190" t="n">
        <v>0</v>
      </c>
      <c r="T270" s="191" t="n">
        <f aca="false">S270*H270</f>
        <v>0</v>
      </c>
      <c r="AR270" s="192" t="s">
        <v>185</v>
      </c>
      <c r="AT270" s="192" t="s">
        <v>138</v>
      </c>
      <c r="AU270" s="192" t="s">
        <v>88</v>
      </c>
      <c r="AY270" s="3" t="s">
        <v>136</v>
      </c>
      <c r="BE270" s="193" t="n">
        <f aca="false">IF(N270="základní",J270,0)</f>
        <v>0</v>
      </c>
      <c r="BF270" s="193" t="n">
        <f aca="false">IF(N270="snížená",J270,0)</f>
        <v>0</v>
      </c>
      <c r="BG270" s="193" t="n">
        <f aca="false">IF(N270="zákl. přenesená",J270,0)</f>
        <v>0</v>
      </c>
      <c r="BH270" s="193" t="n">
        <f aca="false">IF(N270="sníž. přenesená",J270,0)</f>
        <v>0</v>
      </c>
      <c r="BI270" s="193" t="n">
        <f aca="false">IF(N270="nulová",J270,0)</f>
        <v>0</v>
      </c>
      <c r="BJ270" s="3" t="s">
        <v>86</v>
      </c>
      <c r="BK270" s="193" t="n">
        <f aca="false">ROUND(I270*H270,2)</f>
        <v>0</v>
      </c>
      <c r="BL270" s="3" t="s">
        <v>185</v>
      </c>
      <c r="BM270" s="192" t="s">
        <v>537</v>
      </c>
    </row>
    <row r="271" customFormat="false" ht="42.5" hidden="false" customHeight="true" outlineLevel="0" collapsed="false">
      <c r="A271" s="22"/>
      <c r="B271" s="23"/>
      <c r="D271" s="194" t="s">
        <v>143</v>
      </c>
      <c r="F271" s="195" t="s">
        <v>536</v>
      </c>
      <c r="I271" s="112"/>
      <c r="L271" s="23"/>
      <c r="M271" s="196"/>
      <c r="N271" s="57"/>
      <c r="O271" s="57"/>
      <c r="P271" s="57"/>
      <c r="Q271" s="57"/>
      <c r="R271" s="57"/>
      <c r="S271" s="57"/>
      <c r="T271" s="58"/>
      <c r="AT271" s="3" t="s">
        <v>143</v>
      </c>
      <c r="AU271" s="3" t="s">
        <v>88</v>
      </c>
    </row>
    <row r="272" customFormat="false" ht="42.5" hidden="false" customHeight="true" outlineLevel="0" collapsed="false">
      <c r="A272" s="22"/>
      <c r="B272" s="180"/>
      <c r="C272" s="181" t="s">
        <v>538</v>
      </c>
      <c r="D272" s="181" t="s">
        <v>138</v>
      </c>
      <c r="E272" s="182" t="s">
        <v>539</v>
      </c>
      <c r="F272" s="183" t="s">
        <v>540</v>
      </c>
      <c r="G272" s="184" t="s">
        <v>249</v>
      </c>
      <c r="H272" s="185" t="n">
        <v>1</v>
      </c>
      <c r="I272" s="186"/>
      <c r="J272" s="187" t="n">
        <f aca="false">ROUND(I272*H272,2)</f>
        <v>0</v>
      </c>
      <c r="K272" s="183"/>
      <c r="L272" s="23"/>
      <c r="M272" s="188"/>
      <c r="N272" s="189" t="s">
        <v>44</v>
      </c>
      <c r="O272" s="57"/>
      <c r="P272" s="190" t="n">
        <f aca="false">O272*H272</f>
        <v>0</v>
      </c>
      <c r="Q272" s="190" t="n">
        <v>0</v>
      </c>
      <c r="R272" s="190" t="n">
        <f aca="false">Q272*H272</f>
        <v>0</v>
      </c>
      <c r="S272" s="190" t="n">
        <v>0</v>
      </c>
      <c r="T272" s="191" t="n">
        <f aca="false">S272*H272</f>
        <v>0</v>
      </c>
      <c r="AR272" s="192" t="s">
        <v>185</v>
      </c>
      <c r="AT272" s="192" t="s">
        <v>138</v>
      </c>
      <c r="AU272" s="192" t="s">
        <v>88</v>
      </c>
      <c r="AY272" s="3" t="s">
        <v>136</v>
      </c>
      <c r="BE272" s="193" t="n">
        <f aca="false">IF(N272="základní",J272,0)</f>
        <v>0</v>
      </c>
      <c r="BF272" s="193" t="n">
        <f aca="false">IF(N272="snížená",J272,0)</f>
        <v>0</v>
      </c>
      <c r="BG272" s="193" t="n">
        <f aca="false">IF(N272="zákl. přenesená",J272,0)</f>
        <v>0</v>
      </c>
      <c r="BH272" s="193" t="n">
        <f aca="false">IF(N272="sníž. přenesená",J272,0)</f>
        <v>0</v>
      </c>
      <c r="BI272" s="193" t="n">
        <f aca="false">IF(N272="nulová",J272,0)</f>
        <v>0</v>
      </c>
      <c r="BJ272" s="3" t="s">
        <v>86</v>
      </c>
      <c r="BK272" s="193" t="n">
        <f aca="false">ROUND(I272*H272,2)</f>
        <v>0</v>
      </c>
      <c r="BL272" s="3" t="s">
        <v>185</v>
      </c>
      <c r="BM272" s="192" t="s">
        <v>541</v>
      </c>
    </row>
    <row r="273" customFormat="false" ht="42.5" hidden="false" customHeight="true" outlineLevel="0" collapsed="false">
      <c r="A273" s="22"/>
      <c r="B273" s="23"/>
      <c r="D273" s="194" t="s">
        <v>143</v>
      </c>
      <c r="F273" s="195" t="s">
        <v>540</v>
      </c>
      <c r="I273" s="112"/>
      <c r="L273" s="23"/>
      <c r="M273" s="196"/>
      <c r="N273" s="57"/>
      <c r="O273" s="57"/>
      <c r="P273" s="57"/>
      <c r="Q273" s="57"/>
      <c r="R273" s="57"/>
      <c r="S273" s="57"/>
      <c r="T273" s="58"/>
      <c r="AT273" s="3" t="s">
        <v>143</v>
      </c>
      <c r="AU273" s="3" t="s">
        <v>88</v>
      </c>
    </row>
    <row r="274" customFormat="false" ht="42.5" hidden="false" customHeight="true" outlineLevel="0" collapsed="false">
      <c r="A274" s="22"/>
      <c r="B274" s="180"/>
      <c r="C274" s="181" t="s">
        <v>542</v>
      </c>
      <c r="D274" s="181" t="s">
        <v>138</v>
      </c>
      <c r="E274" s="182" t="s">
        <v>296</v>
      </c>
      <c r="F274" s="183" t="s">
        <v>297</v>
      </c>
      <c r="G274" s="184" t="s">
        <v>206</v>
      </c>
      <c r="H274" s="185" t="n">
        <v>1</v>
      </c>
      <c r="I274" s="186"/>
      <c r="J274" s="187" t="n">
        <f aca="false">ROUND(I274*H274,2)</f>
        <v>0</v>
      </c>
      <c r="K274" s="183"/>
      <c r="L274" s="23"/>
      <c r="M274" s="188"/>
      <c r="N274" s="189" t="s">
        <v>44</v>
      </c>
      <c r="O274" s="57"/>
      <c r="P274" s="190" t="n">
        <f aca="false">O274*H274</f>
        <v>0</v>
      </c>
      <c r="Q274" s="190" t="n">
        <v>0.2</v>
      </c>
      <c r="R274" s="190" t="n">
        <f aca="false">Q274*H274</f>
        <v>0.2</v>
      </c>
      <c r="S274" s="190" t="n">
        <v>0</v>
      </c>
      <c r="T274" s="191" t="n">
        <f aca="false">S274*H274</f>
        <v>0</v>
      </c>
      <c r="AR274" s="192" t="s">
        <v>185</v>
      </c>
      <c r="AT274" s="192" t="s">
        <v>138</v>
      </c>
      <c r="AU274" s="192" t="s">
        <v>88</v>
      </c>
      <c r="AY274" s="3" t="s">
        <v>136</v>
      </c>
      <c r="BE274" s="193" t="n">
        <f aca="false">IF(N274="základní",J274,0)</f>
        <v>0</v>
      </c>
      <c r="BF274" s="193" t="n">
        <f aca="false">IF(N274="snížená",J274,0)</f>
        <v>0</v>
      </c>
      <c r="BG274" s="193" t="n">
        <f aca="false">IF(N274="zákl. přenesená",J274,0)</f>
        <v>0</v>
      </c>
      <c r="BH274" s="193" t="n">
        <f aca="false">IF(N274="sníž. přenesená",J274,0)</f>
        <v>0</v>
      </c>
      <c r="BI274" s="193" t="n">
        <f aca="false">IF(N274="nulová",J274,0)</f>
        <v>0</v>
      </c>
      <c r="BJ274" s="3" t="s">
        <v>86</v>
      </c>
      <c r="BK274" s="193" t="n">
        <f aca="false">ROUND(I274*H274,2)</f>
        <v>0</v>
      </c>
      <c r="BL274" s="3" t="s">
        <v>185</v>
      </c>
      <c r="BM274" s="192" t="s">
        <v>543</v>
      </c>
    </row>
    <row r="275" customFormat="false" ht="42.5" hidden="false" customHeight="true" outlineLevel="0" collapsed="false">
      <c r="A275" s="22"/>
      <c r="B275" s="23"/>
      <c r="D275" s="194" t="s">
        <v>143</v>
      </c>
      <c r="F275" s="195" t="s">
        <v>297</v>
      </c>
      <c r="I275" s="112"/>
      <c r="L275" s="23"/>
      <c r="M275" s="196"/>
      <c r="N275" s="57"/>
      <c r="O275" s="57"/>
      <c r="P275" s="57"/>
      <c r="Q275" s="57"/>
      <c r="R275" s="57"/>
      <c r="S275" s="57"/>
      <c r="T275" s="58"/>
      <c r="AT275" s="3" t="s">
        <v>143</v>
      </c>
      <c r="AU275" s="3" t="s">
        <v>88</v>
      </c>
    </row>
    <row r="276" customFormat="false" ht="42.5" hidden="false" customHeight="true" outlineLevel="0" collapsed="false">
      <c r="A276" s="22"/>
      <c r="B276" s="180"/>
      <c r="C276" s="181" t="s">
        <v>544</v>
      </c>
      <c r="D276" s="181" t="s">
        <v>138</v>
      </c>
      <c r="E276" s="182" t="s">
        <v>545</v>
      </c>
      <c r="F276" s="183" t="s">
        <v>546</v>
      </c>
      <c r="G276" s="184" t="s">
        <v>287</v>
      </c>
      <c r="H276" s="185" t="n">
        <v>16</v>
      </c>
      <c r="I276" s="186"/>
      <c r="J276" s="187" t="n">
        <f aca="false">ROUND(I276*H276,2)</f>
        <v>0</v>
      </c>
      <c r="K276" s="183"/>
      <c r="L276" s="23"/>
      <c r="M276" s="188"/>
      <c r="N276" s="189" t="s">
        <v>44</v>
      </c>
      <c r="O276" s="57"/>
      <c r="P276" s="190" t="n">
        <f aca="false">O276*H276</f>
        <v>0</v>
      </c>
      <c r="Q276" s="190" t="n">
        <v>0</v>
      </c>
      <c r="R276" s="190" t="n">
        <f aca="false">Q276*H276</f>
        <v>0</v>
      </c>
      <c r="S276" s="190" t="n">
        <v>0</v>
      </c>
      <c r="T276" s="191" t="n">
        <f aca="false">S276*H276</f>
        <v>0</v>
      </c>
      <c r="AR276" s="192" t="s">
        <v>185</v>
      </c>
      <c r="AT276" s="192" t="s">
        <v>138</v>
      </c>
      <c r="AU276" s="192" t="s">
        <v>88</v>
      </c>
      <c r="AY276" s="3" t="s">
        <v>136</v>
      </c>
      <c r="BE276" s="193" t="n">
        <f aca="false">IF(N276="základní",J276,0)</f>
        <v>0</v>
      </c>
      <c r="BF276" s="193" t="n">
        <f aca="false">IF(N276="snížená",J276,0)</f>
        <v>0</v>
      </c>
      <c r="BG276" s="193" t="n">
        <f aca="false">IF(N276="zákl. přenesená",J276,0)</f>
        <v>0</v>
      </c>
      <c r="BH276" s="193" t="n">
        <f aca="false">IF(N276="sníž. přenesená",J276,0)</f>
        <v>0</v>
      </c>
      <c r="BI276" s="193" t="n">
        <f aca="false">IF(N276="nulová",J276,0)</f>
        <v>0</v>
      </c>
      <c r="BJ276" s="3" t="s">
        <v>86</v>
      </c>
      <c r="BK276" s="193" t="n">
        <f aca="false">ROUND(I276*H276,2)</f>
        <v>0</v>
      </c>
      <c r="BL276" s="3" t="s">
        <v>185</v>
      </c>
      <c r="BM276" s="192" t="s">
        <v>547</v>
      </c>
    </row>
    <row r="277" customFormat="false" ht="42.5" hidden="false" customHeight="true" outlineLevel="0" collapsed="false">
      <c r="A277" s="22"/>
      <c r="B277" s="23"/>
      <c r="D277" s="194" t="s">
        <v>143</v>
      </c>
      <c r="F277" s="195" t="s">
        <v>546</v>
      </c>
      <c r="I277" s="112"/>
      <c r="L277" s="23"/>
      <c r="M277" s="196"/>
      <c r="N277" s="57"/>
      <c r="O277" s="57"/>
      <c r="P277" s="57"/>
      <c r="Q277" s="57"/>
      <c r="R277" s="57"/>
      <c r="S277" s="57"/>
      <c r="T277" s="58"/>
      <c r="AT277" s="3" t="s">
        <v>143</v>
      </c>
      <c r="AU277" s="3" t="s">
        <v>88</v>
      </c>
    </row>
    <row r="278" customFormat="false" ht="42.5" hidden="false" customHeight="true" outlineLevel="0" collapsed="false">
      <c r="A278" s="22"/>
      <c r="B278" s="180"/>
      <c r="C278" s="181" t="s">
        <v>548</v>
      </c>
      <c r="D278" s="181" t="s">
        <v>138</v>
      </c>
      <c r="E278" s="182" t="s">
        <v>549</v>
      </c>
      <c r="F278" s="183" t="s">
        <v>550</v>
      </c>
      <c r="G278" s="184" t="s">
        <v>206</v>
      </c>
      <c r="H278" s="185" t="n">
        <v>1</v>
      </c>
      <c r="I278" s="186"/>
      <c r="J278" s="187" t="n">
        <f aca="false">ROUND(I278*H278,2)</f>
        <v>0</v>
      </c>
      <c r="K278" s="183"/>
      <c r="L278" s="23"/>
      <c r="M278" s="188"/>
      <c r="N278" s="189" t="s">
        <v>44</v>
      </c>
      <c r="O278" s="57"/>
      <c r="P278" s="190" t="n">
        <f aca="false">O278*H278</f>
        <v>0</v>
      </c>
      <c r="Q278" s="190" t="n">
        <v>0</v>
      </c>
      <c r="R278" s="190" t="n">
        <f aca="false">Q278*H278</f>
        <v>0</v>
      </c>
      <c r="S278" s="190" t="n">
        <v>0</v>
      </c>
      <c r="T278" s="191" t="n">
        <f aca="false">S278*H278</f>
        <v>0</v>
      </c>
      <c r="AR278" s="192" t="s">
        <v>185</v>
      </c>
      <c r="AT278" s="192" t="s">
        <v>138</v>
      </c>
      <c r="AU278" s="192" t="s">
        <v>88</v>
      </c>
      <c r="AY278" s="3" t="s">
        <v>136</v>
      </c>
      <c r="BE278" s="193" t="n">
        <f aca="false">IF(N278="základní",J278,0)</f>
        <v>0</v>
      </c>
      <c r="BF278" s="193" t="n">
        <f aca="false">IF(N278="snížená",J278,0)</f>
        <v>0</v>
      </c>
      <c r="BG278" s="193" t="n">
        <f aca="false">IF(N278="zákl. přenesená",J278,0)</f>
        <v>0</v>
      </c>
      <c r="BH278" s="193" t="n">
        <f aca="false">IF(N278="sníž. přenesená",J278,0)</f>
        <v>0</v>
      </c>
      <c r="BI278" s="193" t="n">
        <f aca="false">IF(N278="nulová",J278,0)</f>
        <v>0</v>
      </c>
      <c r="BJ278" s="3" t="s">
        <v>86</v>
      </c>
      <c r="BK278" s="193" t="n">
        <f aca="false">ROUND(I278*H278,2)</f>
        <v>0</v>
      </c>
      <c r="BL278" s="3" t="s">
        <v>185</v>
      </c>
      <c r="BM278" s="192" t="s">
        <v>551</v>
      </c>
    </row>
    <row r="279" customFormat="false" ht="42.5" hidden="false" customHeight="true" outlineLevel="0" collapsed="false">
      <c r="A279" s="22"/>
      <c r="B279" s="23"/>
      <c r="D279" s="194" t="s">
        <v>143</v>
      </c>
      <c r="F279" s="195" t="s">
        <v>552</v>
      </c>
      <c r="I279" s="112"/>
      <c r="L279" s="23"/>
      <c r="M279" s="197"/>
      <c r="N279" s="198"/>
      <c r="O279" s="198"/>
      <c r="P279" s="198"/>
      <c r="Q279" s="198"/>
      <c r="R279" s="198"/>
      <c r="S279" s="198"/>
      <c r="T279" s="199"/>
      <c r="AT279" s="3" t="s">
        <v>143</v>
      </c>
      <c r="AU279" s="3" t="s">
        <v>88</v>
      </c>
    </row>
    <row r="280" customFormat="false" ht="6.95" hidden="false" customHeight="true" outlineLevel="0" collapsed="false">
      <c r="A280" s="22"/>
      <c r="B280" s="41"/>
      <c r="C280" s="42"/>
      <c r="D280" s="42"/>
      <c r="E280" s="42"/>
      <c r="F280" s="42"/>
      <c r="G280" s="42"/>
      <c r="H280" s="42"/>
      <c r="I280" s="139"/>
      <c r="J280" s="42"/>
      <c r="K280" s="42"/>
      <c r="L280" s="23"/>
    </row>
  </sheetData>
  <autoFilter ref="C131:K279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23"/>
  <sheetViews>
    <sheetView windowProtection="false" showFormulas="false" showGridLines="false" showRowColHeaders="true" showZeros="true" rightToLeft="false" tabSelected="false" showOutlineSymbols="true" defaultGridColor="true" view="normal" topLeftCell="A19" colorId="64" zoomScale="65" zoomScaleNormal="65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7.95541401273885"/>
    <col collapsed="false" hidden="false" max="2" min="2" style="0" width="1.48407643312102"/>
    <col collapsed="false" hidden="false" max="3" min="3" style="0" width="3.91082802547771"/>
    <col collapsed="false" hidden="false" max="4" min="4" style="0" width="4.04458598726115"/>
    <col collapsed="false" hidden="false" max="5" min="5" style="0" width="16.5859872611465"/>
    <col collapsed="false" hidden="false" max="6" min="6" style="0" width="49.4777070063694"/>
    <col collapsed="false" hidden="false" max="7" min="7" style="0" width="6.73885350318471"/>
    <col collapsed="false" hidden="false" max="8" min="8" style="0" width="10.9235668789809"/>
    <col collapsed="false" hidden="false" max="9" min="9" style="108" width="19.5477707006369"/>
    <col collapsed="false" hidden="false" max="11" min="10" style="0" width="19.5477707006369"/>
    <col collapsed="false" hidden="false" max="12" min="12" style="0" width="9.03184713375796"/>
    <col collapsed="false" hidden="true" max="21" min="13" style="0" width="0"/>
    <col collapsed="false" hidden="false" max="22" min="22" style="0" width="11.8662420382166"/>
    <col collapsed="false" hidden="false" max="23" min="23" style="0" width="15.7770700636943"/>
    <col collapsed="false" hidden="false" max="24" min="24" style="0" width="11.8662420382166"/>
    <col collapsed="false" hidden="false" max="25" min="25" style="0" width="14.4267515923567"/>
    <col collapsed="false" hidden="false" max="26" min="26" style="0" width="10.515923566879"/>
    <col collapsed="false" hidden="false" max="27" min="27" style="0" width="14.4267515923567"/>
    <col collapsed="false" hidden="false" max="28" min="28" style="0" width="15.7770700636943"/>
    <col collapsed="false" hidden="false" max="29" min="29" style="0" width="10.515923566879"/>
    <col collapsed="false" hidden="false" max="30" min="30" style="0" width="14.4267515923567"/>
    <col collapsed="false" hidden="false" max="31" min="31" style="0" width="15.7770700636943"/>
    <col collapsed="false" hidden="false" max="43" min="32" style="0" width="8.08917197452229"/>
    <col collapsed="false" hidden="true" max="65" min="44" style="0" width="0"/>
    <col collapsed="false" hidden="false" max="1025" min="66" style="0" width="8.08917197452229"/>
  </cols>
  <sheetData>
    <row r="1" customFormat="false" ht="12.8" hidden="false" customHeight="false" outlineLevel="0" collapsed="false">
      <c r="I1" s="0"/>
    </row>
    <row r="2" customFormat="false" ht="36.95" hidden="false" customHeight="true" outlineLevel="0" collapsed="false">
      <c r="I2" s="0"/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105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9"/>
      <c r="J3" s="5"/>
      <c r="K3" s="5"/>
      <c r="L3" s="6"/>
      <c r="AT3" s="3" t="s">
        <v>88</v>
      </c>
    </row>
    <row r="4" customFormat="false" ht="24.95" hidden="false" customHeight="true" outlineLevel="0" collapsed="false">
      <c r="B4" s="6"/>
      <c r="D4" s="7" t="s">
        <v>107</v>
      </c>
      <c r="I4" s="0"/>
      <c r="L4" s="6"/>
      <c r="M4" s="110" t="s">
        <v>9</v>
      </c>
      <c r="AT4" s="3" t="s">
        <v>2</v>
      </c>
    </row>
    <row r="5" customFormat="false" ht="6.95" hidden="false" customHeight="true" outlineLevel="0" collapsed="false">
      <c r="B5" s="6"/>
      <c r="I5" s="0"/>
      <c r="L5" s="6"/>
    </row>
    <row r="6" customFormat="false" ht="12" hidden="false" customHeight="true" outlineLevel="0" collapsed="false">
      <c r="B6" s="6"/>
      <c r="D6" s="15" t="s">
        <v>15</v>
      </c>
      <c r="I6" s="0"/>
      <c r="L6" s="6"/>
    </row>
    <row r="7" customFormat="false" ht="16.5" hidden="false" customHeight="true" outlineLevel="0" collapsed="false">
      <c r="B7" s="6"/>
      <c r="E7" s="111" t="str">
        <f aca="false">'Rekapitulace stavby'!K6</f>
        <v>NHB – Budova č.4 diagnostické centrum – oprava VZT (jednotky)</v>
      </c>
      <c r="F7" s="111"/>
      <c r="G7" s="111"/>
      <c r="H7" s="111"/>
      <c r="I7" s="0"/>
      <c r="L7" s="6"/>
    </row>
    <row r="8" customFormat="false" ht="12" hidden="false" customHeight="true" outlineLevel="0" collapsed="false">
      <c r="B8" s="6"/>
      <c r="D8" s="15" t="s">
        <v>108</v>
      </c>
      <c r="I8" s="0"/>
      <c r="L8" s="6"/>
    </row>
    <row r="9" s="22" customFormat="true" ht="16.5" hidden="false" customHeight="true" outlineLevel="0" collapsed="false">
      <c r="B9" s="23"/>
      <c r="E9" s="111" t="s">
        <v>168</v>
      </c>
      <c r="F9" s="111"/>
      <c r="G9" s="111"/>
      <c r="H9" s="111"/>
      <c r="I9" s="112"/>
      <c r="L9" s="23"/>
    </row>
    <row r="10" s="22" customFormat="true" ht="12" hidden="false" customHeight="true" outlineLevel="0" collapsed="false">
      <c r="B10" s="23"/>
      <c r="D10" s="15" t="s">
        <v>110</v>
      </c>
      <c r="E10" s="0"/>
      <c r="F10" s="0"/>
      <c r="G10" s="0"/>
      <c r="H10" s="0"/>
      <c r="I10" s="112"/>
      <c r="L10" s="23"/>
    </row>
    <row r="11" s="22" customFormat="true" ht="36.95" hidden="false" customHeight="true" outlineLevel="0" collapsed="false">
      <c r="B11" s="23"/>
      <c r="D11" s="0"/>
      <c r="E11" s="50" t="s">
        <v>553</v>
      </c>
      <c r="F11" s="50"/>
      <c r="G11" s="50"/>
      <c r="H11" s="50"/>
      <c r="I11" s="112"/>
      <c r="L11" s="23"/>
    </row>
    <row r="12" s="22" customFormat="true" ht="12.8" hidden="false" customHeight="false" outlineLevel="0" collapsed="false">
      <c r="B12" s="23"/>
      <c r="D12" s="0"/>
      <c r="E12" s="0"/>
      <c r="F12" s="0"/>
      <c r="G12" s="0"/>
      <c r="H12" s="0"/>
      <c r="I12" s="112"/>
      <c r="L12" s="23"/>
    </row>
    <row r="13" s="22" customFormat="true" ht="12" hidden="false" customHeight="true" outlineLevel="0" collapsed="false">
      <c r="B13" s="23"/>
      <c r="D13" s="15" t="s">
        <v>17</v>
      </c>
      <c r="E13" s="0"/>
      <c r="F13" s="16" t="s">
        <v>106</v>
      </c>
      <c r="G13" s="0"/>
      <c r="H13" s="0"/>
      <c r="I13" s="113" t="s">
        <v>19</v>
      </c>
      <c r="J13" s="16"/>
      <c r="L13" s="23"/>
    </row>
    <row r="14" s="22" customFormat="true" ht="12" hidden="false" customHeight="true" outlineLevel="0" collapsed="false">
      <c r="B14" s="23"/>
      <c r="D14" s="15" t="s">
        <v>20</v>
      </c>
      <c r="E14" s="0"/>
      <c r="F14" s="16" t="s">
        <v>21</v>
      </c>
      <c r="G14" s="0"/>
      <c r="H14" s="0"/>
      <c r="I14" s="113" t="s">
        <v>22</v>
      </c>
      <c r="J14" s="114" t="str">
        <f aca="false">'Rekapitulace stavby'!AN8</f>
        <v>10. 5. 2019</v>
      </c>
      <c r="L14" s="23"/>
    </row>
    <row r="15" customFormat="false" ht="10.8" hidden="false" customHeight="true" outlineLevel="0" collapsed="false">
      <c r="A15" s="22"/>
      <c r="B15" s="23"/>
      <c r="C15" s="22"/>
      <c r="I15" s="112"/>
      <c r="L15" s="23"/>
    </row>
    <row r="16" customFormat="false" ht="12" hidden="false" customHeight="true" outlineLevel="0" collapsed="false">
      <c r="A16" s="22"/>
      <c r="B16" s="23"/>
      <c r="C16" s="22"/>
      <c r="D16" s="15" t="s">
        <v>24</v>
      </c>
      <c r="I16" s="113" t="s">
        <v>25</v>
      </c>
      <c r="J16" s="16"/>
      <c r="L16" s="23"/>
    </row>
    <row r="17" customFormat="false" ht="18" hidden="false" customHeight="true" outlineLevel="0" collapsed="false">
      <c r="A17" s="22"/>
      <c r="B17" s="23"/>
      <c r="C17" s="22"/>
      <c r="E17" s="16" t="s">
        <v>26</v>
      </c>
      <c r="I17" s="113" t="s">
        <v>27</v>
      </c>
      <c r="J17" s="16"/>
      <c r="L17" s="23"/>
    </row>
    <row r="18" customFormat="false" ht="6.95" hidden="false" customHeight="true" outlineLevel="0" collapsed="false">
      <c r="A18" s="22"/>
      <c r="B18" s="23"/>
      <c r="C18" s="22"/>
      <c r="I18" s="112"/>
      <c r="L18" s="23"/>
    </row>
    <row r="19" customFormat="false" ht="12" hidden="false" customHeight="true" outlineLevel="0" collapsed="false">
      <c r="A19" s="22"/>
      <c r="B19" s="23"/>
      <c r="C19" s="22"/>
      <c r="D19" s="15" t="s">
        <v>28</v>
      </c>
      <c r="I19" s="113" t="s">
        <v>25</v>
      </c>
      <c r="J19" s="17" t="str">
        <f aca="false">'Rekapitulace stavby'!AN13</f>
        <v>Vyplň údaj</v>
      </c>
      <c r="L19" s="23"/>
    </row>
    <row r="20" customFormat="false" ht="18" hidden="false" customHeight="true" outlineLevel="0" collapsed="false">
      <c r="A20" s="22"/>
      <c r="B20" s="23"/>
      <c r="C20" s="22"/>
      <c r="E20" s="115" t="str">
        <f aca="false">'Rekapitulace stavby'!E14</f>
        <v>Vyplň údaj</v>
      </c>
      <c r="F20" s="115"/>
      <c r="G20" s="115"/>
      <c r="H20" s="115"/>
      <c r="I20" s="113" t="s">
        <v>27</v>
      </c>
      <c r="J20" s="17" t="str">
        <f aca="false">'Rekapitulace stavby'!AN14</f>
        <v>Vyplň údaj</v>
      </c>
      <c r="L20" s="23"/>
    </row>
    <row r="21" customFormat="false" ht="6.95" hidden="false" customHeight="true" outlineLevel="0" collapsed="false">
      <c r="A21" s="22"/>
      <c r="B21" s="23"/>
      <c r="C21" s="22"/>
      <c r="I21" s="112"/>
      <c r="L21" s="23"/>
    </row>
    <row r="22" customFormat="false" ht="12" hidden="false" customHeight="true" outlineLevel="0" collapsed="false">
      <c r="A22" s="22"/>
      <c r="B22" s="23"/>
      <c r="C22" s="22"/>
      <c r="D22" s="15" t="s">
        <v>30</v>
      </c>
      <c r="I22" s="113" t="s">
        <v>25</v>
      </c>
      <c r="J22" s="16" t="s">
        <v>31</v>
      </c>
      <c r="L22" s="23"/>
    </row>
    <row r="23" customFormat="false" ht="18" hidden="false" customHeight="true" outlineLevel="0" collapsed="false">
      <c r="A23" s="22"/>
      <c r="B23" s="23"/>
      <c r="C23" s="22"/>
      <c r="E23" s="16" t="s">
        <v>32</v>
      </c>
      <c r="I23" s="113" t="s">
        <v>27</v>
      </c>
      <c r="J23" s="16" t="s">
        <v>33</v>
      </c>
      <c r="L23" s="23"/>
    </row>
    <row r="24" customFormat="false" ht="6.95" hidden="false" customHeight="true" outlineLevel="0" collapsed="false">
      <c r="A24" s="22"/>
      <c r="B24" s="23"/>
      <c r="C24" s="22"/>
      <c r="I24" s="112"/>
      <c r="L24" s="23"/>
    </row>
    <row r="25" customFormat="false" ht="12" hidden="false" customHeight="true" outlineLevel="0" collapsed="false">
      <c r="A25" s="22"/>
      <c r="B25" s="23"/>
      <c r="C25" s="22"/>
      <c r="D25" s="15" t="s">
        <v>35</v>
      </c>
      <c r="I25" s="113" t="s">
        <v>25</v>
      </c>
      <c r="J25" s="16" t="str">
        <f aca="false">IF('Rekapitulace stavby'!AN19="","",'Rekapitulace stavby'!AN19)</f>
        <v/>
      </c>
      <c r="L25" s="23"/>
    </row>
    <row r="26" customFormat="false" ht="18" hidden="false" customHeight="true" outlineLevel="0" collapsed="false">
      <c r="A26" s="22"/>
      <c r="B26" s="23"/>
      <c r="C26" s="22"/>
      <c r="E26" s="16" t="str">
        <f aca="false">IF('Rekapitulace stavby'!E20="","",'Rekapitulace stavby'!E20)</f>
        <v> </v>
      </c>
      <c r="I26" s="113" t="s">
        <v>27</v>
      </c>
      <c r="J26" s="16" t="str">
        <f aca="false">IF('Rekapitulace stavby'!AN20="","",'Rekapitulace stavby'!AN20)</f>
        <v/>
      </c>
      <c r="L26" s="23"/>
    </row>
    <row r="27" customFormat="false" ht="6.95" hidden="false" customHeight="true" outlineLevel="0" collapsed="false">
      <c r="A27" s="22"/>
      <c r="B27" s="23"/>
      <c r="C27" s="22"/>
      <c r="I27" s="112"/>
      <c r="L27" s="23"/>
    </row>
    <row r="28" customFormat="false" ht="12" hidden="false" customHeight="true" outlineLevel="0" collapsed="false">
      <c r="A28" s="22"/>
      <c r="B28" s="23"/>
      <c r="C28" s="22"/>
      <c r="D28" s="15" t="s">
        <v>37</v>
      </c>
      <c r="I28" s="112"/>
      <c r="L28" s="23"/>
    </row>
    <row r="29" s="116" customFormat="true" ht="318.75" hidden="false" customHeight="true" outlineLevel="0" collapsed="false">
      <c r="B29" s="117"/>
      <c r="E29" s="118" t="s">
        <v>554</v>
      </c>
      <c r="F29" s="118"/>
      <c r="G29" s="118"/>
      <c r="H29" s="118"/>
      <c r="I29" s="119"/>
      <c r="L29" s="117"/>
    </row>
    <row r="30" s="22" customFormat="true" ht="6.95" hidden="false" customHeight="true" outlineLevel="0" collapsed="false">
      <c r="B30" s="23"/>
      <c r="I30" s="112"/>
      <c r="L30" s="23"/>
    </row>
    <row r="31" customFormat="false" ht="6.95" hidden="false" customHeight="true" outlineLevel="0" collapsed="false">
      <c r="A31" s="22"/>
      <c r="B31" s="23"/>
      <c r="C31" s="22"/>
      <c r="D31" s="55"/>
      <c r="E31" s="55"/>
      <c r="F31" s="55"/>
      <c r="G31" s="55"/>
      <c r="H31" s="55"/>
      <c r="I31" s="120"/>
      <c r="J31" s="55"/>
      <c r="K31" s="55"/>
      <c r="L31" s="23"/>
    </row>
    <row r="32" customFormat="false" ht="25.45" hidden="false" customHeight="true" outlineLevel="0" collapsed="false">
      <c r="A32" s="22"/>
      <c r="B32" s="23"/>
      <c r="C32" s="22"/>
      <c r="D32" s="121" t="s">
        <v>39</v>
      </c>
      <c r="I32" s="112"/>
      <c r="J32" s="122" t="n">
        <f aca="false">ROUND(J120, 2)</f>
        <v>0</v>
      </c>
      <c r="L32" s="23"/>
    </row>
    <row r="33" customFormat="false" ht="6.95" hidden="false" customHeight="true" outlineLevel="0" collapsed="false">
      <c r="A33" s="22"/>
      <c r="B33" s="23"/>
      <c r="C33" s="22"/>
      <c r="D33" s="55"/>
      <c r="E33" s="55"/>
      <c r="F33" s="55"/>
      <c r="G33" s="55"/>
      <c r="H33" s="55"/>
      <c r="I33" s="120"/>
      <c r="J33" s="55"/>
      <c r="K33" s="55"/>
      <c r="L33" s="23"/>
    </row>
    <row r="34" customFormat="false" ht="14.4" hidden="false" customHeight="true" outlineLevel="0" collapsed="false">
      <c r="A34" s="22"/>
      <c r="B34" s="23"/>
      <c r="C34" s="22"/>
      <c r="F34" s="123" t="s">
        <v>41</v>
      </c>
      <c r="I34" s="124" t="s">
        <v>40</v>
      </c>
      <c r="J34" s="123" t="s">
        <v>42</v>
      </c>
      <c r="L34" s="23"/>
    </row>
    <row r="35" customFormat="false" ht="14.4" hidden="false" customHeight="true" outlineLevel="0" collapsed="false">
      <c r="A35" s="22"/>
      <c r="B35" s="23"/>
      <c r="C35" s="22"/>
      <c r="D35" s="125" t="s">
        <v>43</v>
      </c>
      <c r="E35" s="15" t="s">
        <v>44</v>
      </c>
      <c r="F35" s="126" t="n">
        <f aca="false">ROUND((SUM(BE120:BE122)),  2)</f>
        <v>0</v>
      </c>
      <c r="I35" s="127" t="n">
        <v>0.21</v>
      </c>
      <c r="J35" s="126" t="n">
        <f aca="false">ROUND(((SUM(BE120:BE122))*I35),  2)</f>
        <v>0</v>
      </c>
      <c r="L35" s="23"/>
    </row>
    <row r="36" customFormat="false" ht="14.4" hidden="false" customHeight="true" outlineLevel="0" collapsed="false">
      <c r="A36" s="22"/>
      <c r="B36" s="23"/>
      <c r="C36" s="22"/>
      <c r="E36" s="15" t="s">
        <v>45</v>
      </c>
      <c r="F36" s="126" t="n">
        <f aca="false">ROUND((SUM(BF120:BF122)),  2)</f>
        <v>0</v>
      </c>
      <c r="I36" s="127" t="n">
        <v>0.15</v>
      </c>
      <c r="J36" s="126" t="n">
        <f aca="false">ROUND(((SUM(BF120:BF122))*I36),  2)</f>
        <v>0</v>
      </c>
      <c r="L36" s="23"/>
    </row>
    <row r="37" customFormat="false" ht="14.4" hidden="true" customHeight="true" outlineLevel="0" collapsed="false">
      <c r="A37" s="22"/>
      <c r="B37" s="23"/>
      <c r="C37" s="22"/>
      <c r="E37" s="15" t="s">
        <v>46</v>
      </c>
      <c r="F37" s="126" t="n">
        <f aca="false">ROUND((SUM(BG120:BG122)),  2)</f>
        <v>0</v>
      </c>
      <c r="I37" s="127" t="n">
        <v>0.21</v>
      </c>
      <c r="J37" s="126" t="n">
        <f aca="false">0</f>
        <v>0</v>
      </c>
      <c r="L37" s="23"/>
    </row>
    <row r="38" customFormat="false" ht="14.4" hidden="true" customHeight="true" outlineLevel="0" collapsed="false">
      <c r="A38" s="22"/>
      <c r="B38" s="23"/>
      <c r="C38" s="22"/>
      <c r="E38" s="15" t="s">
        <v>47</v>
      </c>
      <c r="F38" s="126" t="n">
        <f aca="false">ROUND((SUM(BH120:BH122)),  2)</f>
        <v>0</v>
      </c>
      <c r="I38" s="127" t="n">
        <v>0.15</v>
      </c>
      <c r="J38" s="126" t="n">
        <f aca="false">0</f>
        <v>0</v>
      </c>
      <c r="L38" s="23"/>
    </row>
    <row r="39" customFormat="false" ht="14.4" hidden="true" customHeight="true" outlineLevel="0" collapsed="false">
      <c r="A39" s="22"/>
      <c r="B39" s="23"/>
      <c r="C39" s="22"/>
      <c r="E39" s="15" t="s">
        <v>48</v>
      </c>
      <c r="F39" s="126" t="n">
        <f aca="false">ROUND((SUM(BI120:BI122)),  2)</f>
        <v>0</v>
      </c>
      <c r="I39" s="127" t="n">
        <v>0</v>
      </c>
      <c r="J39" s="126" t="n">
        <f aca="false">0</f>
        <v>0</v>
      </c>
      <c r="L39" s="23"/>
    </row>
    <row r="40" customFormat="false" ht="6.95" hidden="false" customHeight="true" outlineLevel="0" collapsed="false">
      <c r="A40" s="22"/>
      <c r="B40" s="23"/>
      <c r="C40" s="22"/>
      <c r="I40" s="112"/>
      <c r="L40" s="23"/>
    </row>
    <row r="41" customFormat="false" ht="25.45" hidden="false" customHeight="true" outlineLevel="0" collapsed="false">
      <c r="A41" s="22"/>
      <c r="B41" s="23"/>
      <c r="C41" s="128"/>
      <c r="D41" s="129" t="s">
        <v>49</v>
      </c>
      <c r="E41" s="60"/>
      <c r="F41" s="60"/>
      <c r="G41" s="130" t="s">
        <v>50</v>
      </c>
      <c r="H41" s="131" t="s">
        <v>51</v>
      </c>
      <c r="I41" s="132"/>
      <c r="J41" s="133" t="n">
        <f aca="false">SUM(J32:J39)</f>
        <v>0</v>
      </c>
      <c r="K41" s="134"/>
      <c r="L41" s="23"/>
    </row>
    <row r="42" customFormat="false" ht="14.4" hidden="false" customHeight="true" outlineLevel="0" collapsed="false">
      <c r="A42" s="22"/>
      <c r="B42" s="23"/>
      <c r="I42" s="112"/>
      <c r="L42" s="23"/>
    </row>
    <row r="43" customFormat="false" ht="14.4" hidden="false" customHeight="true" outlineLevel="0" collapsed="false">
      <c r="B43" s="6"/>
      <c r="I43" s="0"/>
      <c r="L43" s="6"/>
    </row>
    <row r="44" customFormat="false" ht="14.4" hidden="false" customHeight="true" outlineLevel="0" collapsed="false">
      <c r="B44" s="6"/>
      <c r="I44" s="0"/>
      <c r="L44" s="6"/>
    </row>
    <row r="45" customFormat="false" ht="14.4" hidden="false" customHeight="true" outlineLevel="0" collapsed="false">
      <c r="B45" s="6"/>
      <c r="I45" s="0"/>
      <c r="L45" s="6"/>
    </row>
    <row r="46" customFormat="false" ht="14.4" hidden="false" customHeight="true" outlineLevel="0" collapsed="false">
      <c r="B46" s="6"/>
      <c r="I46" s="0"/>
      <c r="L46" s="6"/>
    </row>
    <row r="47" customFormat="false" ht="14.4" hidden="false" customHeight="true" outlineLevel="0" collapsed="false">
      <c r="B47" s="6"/>
      <c r="I47" s="0"/>
      <c r="L47" s="6"/>
    </row>
    <row r="48" customFormat="false" ht="14.4" hidden="false" customHeight="true" outlineLevel="0" collapsed="false">
      <c r="B48" s="6"/>
      <c r="I48" s="0"/>
      <c r="L48" s="6"/>
    </row>
    <row r="49" customFormat="false" ht="14.4" hidden="false" customHeight="true" outlineLevel="0" collapsed="false">
      <c r="B49" s="6"/>
      <c r="I49" s="0"/>
      <c r="L49" s="6"/>
    </row>
    <row r="50" s="22" customFormat="true" ht="14.4" hidden="false" customHeight="true" outlineLevel="0" collapsed="false">
      <c r="B50" s="23"/>
      <c r="D50" s="38" t="s">
        <v>52</v>
      </c>
      <c r="E50" s="39"/>
      <c r="F50" s="39"/>
      <c r="G50" s="38" t="s">
        <v>53</v>
      </c>
      <c r="H50" s="39"/>
      <c r="I50" s="135"/>
      <c r="J50" s="39"/>
      <c r="K50" s="39"/>
      <c r="L50" s="23"/>
    </row>
    <row r="51" customFormat="false" ht="12.8" hidden="false" customHeight="false" outlineLevel="0" collapsed="false">
      <c r="B51" s="6"/>
      <c r="I51" s="0"/>
      <c r="L51" s="6"/>
    </row>
    <row r="52" customFormat="false" ht="12.8" hidden="false" customHeight="false" outlineLevel="0" collapsed="false">
      <c r="B52" s="6"/>
      <c r="I52" s="0"/>
      <c r="L52" s="6"/>
    </row>
    <row r="53" customFormat="false" ht="12.8" hidden="false" customHeight="false" outlineLevel="0" collapsed="false">
      <c r="B53" s="6"/>
      <c r="I53" s="0"/>
      <c r="L53" s="6"/>
    </row>
    <row r="54" customFormat="false" ht="12.8" hidden="false" customHeight="false" outlineLevel="0" collapsed="false">
      <c r="B54" s="6"/>
      <c r="I54" s="0"/>
      <c r="L54" s="6"/>
    </row>
    <row r="55" customFormat="false" ht="12.8" hidden="false" customHeight="false" outlineLevel="0" collapsed="false">
      <c r="B55" s="6"/>
      <c r="I55" s="0"/>
      <c r="L55" s="6"/>
    </row>
    <row r="56" customFormat="false" ht="12.8" hidden="false" customHeight="false" outlineLevel="0" collapsed="false">
      <c r="B56" s="6"/>
      <c r="I56" s="0"/>
      <c r="L56" s="6"/>
    </row>
    <row r="57" customFormat="false" ht="12.8" hidden="false" customHeight="false" outlineLevel="0" collapsed="false">
      <c r="B57" s="6"/>
      <c r="I57" s="0"/>
      <c r="L57" s="6"/>
    </row>
    <row r="58" customFormat="false" ht="12.8" hidden="false" customHeight="false" outlineLevel="0" collapsed="false">
      <c r="B58" s="6"/>
      <c r="I58" s="0"/>
      <c r="L58" s="6"/>
    </row>
    <row r="59" customFormat="false" ht="12.8" hidden="false" customHeight="false" outlineLevel="0" collapsed="false">
      <c r="B59" s="6"/>
      <c r="I59" s="0"/>
      <c r="L59" s="6"/>
    </row>
    <row r="60" customFormat="false" ht="12.8" hidden="false" customHeight="false" outlineLevel="0" collapsed="false">
      <c r="B60" s="6"/>
      <c r="I60" s="0"/>
      <c r="L60" s="6"/>
    </row>
    <row r="61" s="22" customFormat="true" ht="12.8" hidden="false" customHeight="false" outlineLevel="0" collapsed="false">
      <c r="B61" s="23"/>
      <c r="D61" s="40" t="s">
        <v>54</v>
      </c>
      <c r="E61" s="25"/>
      <c r="F61" s="136" t="s">
        <v>55</v>
      </c>
      <c r="G61" s="40" t="s">
        <v>54</v>
      </c>
      <c r="H61" s="25"/>
      <c r="I61" s="137"/>
      <c r="J61" s="138" t="s">
        <v>55</v>
      </c>
      <c r="K61" s="25"/>
      <c r="L61" s="23"/>
    </row>
    <row r="62" customFormat="false" ht="12.8" hidden="false" customHeight="false" outlineLevel="0" collapsed="false">
      <c r="B62" s="6"/>
      <c r="I62" s="0"/>
      <c r="L62" s="6"/>
    </row>
    <row r="63" customFormat="false" ht="12.8" hidden="false" customHeight="false" outlineLevel="0" collapsed="false">
      <c r="B63" s="6"/>
      <c r="I63" s="0"/>
      <c r="L63" s="6"/>
    </row>
    <row r="64" customFormat="false" ht="12.8" hidden="false" customHeight="false" outlineLevel="0" collapsed="false">
      <c r="B64" s="6"/>
      <c r="I64" s="0"/>
      <c r="L64" s="6"/>
    </row>
    <row r="65" s="22" customFormat="true" ht="12.8" hidden="false" customHeight="false" outlineLevel="0" collapsed="false">
      <c r="B65" s="23"/>
      <c r="D65" s="38" t="s">
        <v>56</v>
      </c>
      <c r="E65" s="39"/>
      <c r="F65" s="39"/>
      <c r="G65" s="38" t="s">
        <v>57</v>
      </c>
      <c r="H65" s="39"/>
      <c r="I65" s="135"/>
      <c r="J65" s="39"/>
      <c r="K65" s="39"/>
      <c r="L65" s="23"/>
    </row>
    <row r="66" customFormat="false" ht="12.8" hidden="false" customHeight="false" outlineLevel="0" collapsed="false">
      <c r="B66" s="6"/>
      <c r="I66" s="0"/>
      <c r="L66" s="6"/>
    </row>
    <row r="67" customFormat="false" ht="12.8" hidden="false" customHeight="false" outlineLevel="0" collapsed="false">
      <c r="B67" s="6"/>
      <c r="I67" s="0"/>
      <c r="L67" s="6"/>
    </row>
    <row r="68" customFormat="false" ht="12.8" hidden="false" customHeight="false" outlineLevel="0" collapsed="false">
      <c r="B68" s="6"/>
      <c r="I68" s="0"/>
      <c r="L68" s="6"/>
    </row>
    <row r="69" customFormat="false" ht="12.8" hidden="false" customHeight="false" outlineLevel="0" collapsed="false">
      <c r="B69" s="6"/>
      <c r="I69" s="0"/>
      <c r="L69" s="6"/>
    </row>
    <row r="70" customFormat="false" ht="12.8" hidden="false" customHeight="false" outlineLevel="0" collapsed="false">
      <c r="B70" s="6"/>
      <c r="I70" s="0"/>
      <c r="L70" s="6"/>
    </row>
    <row r="71" customFormat="false" ht="12.8" hidden="false" customHeight="false" outlineLevel="0" collapsed="false">
      <c r="B71" s="6"/>
      <c r="I71" s="0"/>
      <c r="L71" s="6"/>
    </row>
    <row r="72" customFormat="false" ht="12.8" hidden="false" customHeight="false" outlineLevel="0" collapsed="false">
      <c r="B72" s="6"/>
      <c r="I72" s="0"/>
      <c r="L72" s="6"/>
    </row>
    <row r="73" customFormat="false" ht="12.8" hidden="false" customHeight="false" outlineLevel="0" collapsed="false">
      <c r="B73" s="6"/>
      <c r="I73" s="0"/>
      <c r="L73" s="6"/>
    </row>
    <row r="74" customFormat="false" ht="12.8" hidden="false" customHeight="false" outlineLevel="0" collapsed="false">
      <c r="B74" s="6"/>
      <c r="I74" s="0"/>
      <c r="L74" s="6"/>
    </row>
    <row r="75" customFormat="false" ht="12.8" hidden="false" customHeight="false" outlineLevel="0" collapsed="false">
      <c r="B75" s="6"/>
      <c r="I75" s="0"/>
      <c r="L75" s="6"/>
    </row>
    <row r="76" s="22" customFormat="true" ht="12.8" hidden="false" customHeight="false" outlineLevel="0" collapsed="false">
      <c r="B76" s="23"/>
      <c r="D76" s="40" t="s">
        <v>54</v>
      </c>
      <c r="E76" s="25"/>
      <c r="F76" s="136" t="s">
        <v>55</v>
      </c>
      <c r="G76" s="40" t="s">
        <v>54</v>
      </c>
      <c r="H76" s="25"/>
      <c r="I76" s="137"/>
      <c r="J76" s="138" t="s">
        <v>55</v>
      </c>
      <c r="K76" s="25"/>
      <c r="L76" s="23"/>
    </row>
    <row r="77" customFormat="false" ht="14.4" hidden="false" customHeight="true" outlineLevel="0" collapsed="false">
      <c r="A77" s="22"/>
      <c r="B77" s="41"/>
      <c r="C77" s="42"/>
      <c r="D77" s="42"/>
      <c r="E77" s="42"/>
      <c r="F77" s="42"/>
      <c r="G77" s="42"/>
      <c r="H77" s="42"/>
      <c r="I77" s="139"/>
      <c r="J77" s="42"/>
      <c r="K77" s="42"/>
      <c r="L77" s="23"/>
    </row>
    <row r="78" customFormat="false" ht="12.8" hidden="false" customHeight="false" outlineLevel="0" collapsed="false">
      <c r="I78" s="0"/>
    </row>
    <row r="81" s="22" customFormat="true" ht="6.95" hidden="false" customHeight="true" outlineLevel="0" collapsed="false">
      <c r="B81" s="43"/>
      <c r="C81" s="44"/>
      <c r="D81" s="44"/>
      <c r="E81" s="44"/>
      <c r="F81" s="44"/>
      <c r="G81" s="44"/>
      <c r="H81" s="44"/>
      <c r="I81" s="140"/>
      <c r="J81" s="44"/>
      <c r="K81" s="44"/>
      <c r="L81" s="23"/>
    </row>
    <row r="82" customFormat="false" ht="24.95" hidden="false" customHeight="true" outlineLevel="0" collapsed="false">
      <c r="A82" s="22"/>
      <c r="B82" s="23"/>
      <c r="C82" s="7" t="s">
        <v>113</v>
      </c>
      <c r="I82" s="112"/>
      <c r="L82" s="23"/>
    </row>
    <row r="83" customFormat="false" ht="6.95" hidden="false" customHeight="true" outlineLevel="0" collapsed="false">
      <c r="A83" s="22"/>
      <c r="B83" s="23"/>
      <c r="I83" s="112"/>
      <c r="L83" s="23"/>
    </row>
    <row r="84" customFormat="false" ht="12" hidden="false" customHeight="true" outlineLevel="0" collapsed="false">
      <c r="A84" s="22"/>
      <c r="B84" s="23"/>
      <c r="C84" s="15" t="s">
        <v>15</v>
      </c>
      <c r="I84" s="112"/>
      <c r="L84" s="23"/>
    </row>
    <row r="85" customFormat="false" ht="16.5" hidden="false" customHeight="true" outlineLevel="0" collapsed="false">
      <c r="A85" s="22"/>
      <c r="B85" s="23"/>
      <c r="E85" s="111" t="str">
        <f aca="false">E7</f>
        <v>NHB – Budova č.4 diagnostické centrum – oprava VZT (jednotky)</v>
      </c>
      <c r="F85" s="111"/>
      <c r="G85" s="111"/>
      <c r="H85" s="111"/>
      <c r="I85" s="112"/>
      <c r="L85" s="23"/>
    </row>
    <row r="86" customFormat="false" ht="12" hidden="false" customHeight="true" outlineLevel="0" collapsed="false">
      <c r="B86" s="6"/>
      <c r="C86" s="15" t="s">
        <v>108</v>
      </c>
      <c r="I86" s="0"/>
      <c r="L86" s="6"/>
    </row>
    <row r="87" s="22" customFormat="true" ht="16.5" hidden="false" customHeight="true" outlineLevel="0" collapsed="false">
      <c r="B87" s="23"/>
      <c r="E87" s="111" t="s">
        <v>168</v>
      </c>
      <c r="F87" s="111"/>
      <c r="G87" s="111"/>
      <c r="H87" s="111"/>
      <c r="I87" s="112"/>
      <c r="L87" s="23"/>
    </row>
    <row r="88" s="22" customFormat="true" ht="12" hidden="false" customHeight="true" outlineLevel="0" collapsed="false">
      <c r="B88" s="23"/>
      <c r="C88" s="15" t="s">
        <v>110</v>
      </c>
      <c r="E88" s="0"/>
      <c r="F88" s="0"/>
      <c r="G88" s="0"/>
      <c r="H88" s="0"/>
      <c r="I88" s="112"/>
      <c r="L88" s="23"/>
    </row>
    <row r="89" s="22" customFormat="true" ht="16.5" hidden="false" customHeight="true" outlineLevel="0" collapsed="false">
      <c r="B89" s="23"/>
      <c r="C89" s="0"/>
      <c r="E89" s="50" t="str">
        <f aca="false">E11</f>
        <v>F - Měření a regulace</v>
      </c>
      <c r="F89" s="50"/>
      <c r="G89" s="50"/>
      <c r="H89" s="50"/>
      <c r="I89" s="112"/>
      <c r="L89" s="23"/>
    </row>
    <row r="90" customFormat="false" ht="6.95" hidden="false" customHeight="true" outlineLevel="0" collapsed="false">
      <c r="A90" s="22"/>
      <c r="B90" s="23"/>
      <c r="D90" s="22"/>
      <c r="I90" s="112"/>
      <c r="L90" s="23"/>
    </row>
    <row r="91" customFormat="false" ht="12" hidden="false" customHeight="true" outlineLevel="0" collapsed="false">
      <c r="A91" s="22"/>
      <c r="B91" s="23"/>
      <c r="C91" s="15" t="s">
        <v>20</v>
      </c>
      <c r="D91" s="22"/>
      <c r="F91" s="16" t="str">
        <f aca="false">F14</f>
        <v>Havlíčkův Brod, ul. Husova, areál nemocncie</v>
      </c>
      <c r="I91" s="113" t="s">
        <v>22</v>
      </c>
      <c r="J91" s="114" t="str">
        <f aca="false">IF(J14="","",J14)</f>
        <v>10. 5. 2019</v>
      </c>
      <c r="L91" s="23"/>
    </row>
    <row r="92" customFormat="false" ht="6.95" hidden="false" customHeight="true" outlineLevel="0" collapsed="false">
      <c r="A92" s="22"/>
      <c r="B92" s="23"/>
      <c r="D92" s="22"/>
      <c r="I92" s="112"/>
      <c r="L92" s="23"/>
    </row>
    <row r="93" customFormat="false" ht="43.05" hidden="false" customHeight="true" outlineLevel="0" collapsed="false">
      <c r="A93" s="22"/>
      <c r="B93" s="23"/>
      <c r="C93" s="15" t="s">
        <v>24</v>
      </c>
      <c r="D93" s="22"/>
      <c r="F93" s="16" t="str">
        <f aca="false">E17</f>
        <v>Nemocnice Havlíčkův Brod, příspěvková organizace</v>
      </c>
      <c r="I93" s="113" t="s">
        <v>30</v>
      </c>
      <c r="J93" s="20" t="str">
        <f aca="false">E23</f>
        <v>PROJEKT CENTRUM NOVA s.r.o.</v>
      </c>
      <c r="L93" s="23"/>
    </row>
    <row r="94" customFormat="false" ht="15.15" hidden="false" customHeight="true" outlineLevel="0" collapsed="false">
      <c r="A94" s="22"/>
      <c r="B94" s="23"/>
      <c r="C94" s="15" t="s">
        <v>28</v>
      </c>
      <c r="D94" s="22"/>
      <c r="F94" s="16" t="str">
        <f aca="false">IF(E20="","",E20)</f>
        <v>Vyplň údaj</v>
      </c>
      <c r="I94" s="113" t="s">
        <v>35</v>
      </c>
      <c r="J94" s="20" t="str">
        <f aca="false">E26</f>
        <v> </v>
      </c>
      <c r="L94" s="23"/>
    </row>
    <row r="95" customFormat="false" ht="10.3" hidden="false" customHeight="true" outlineLevel="0" collapsed="false">
      <c r="A95" s="22"/>
      <c r="B95" s="23"/>
      <c r="I95" s="112"/>
      <c r="L95" s="23"/>
    </row>
    <row r="96" customFormat="false" ht="29.3" hidden="false" customHeight="true" outlineLevel="0" collapsed="false">
      <c r="A96" s="22"/>
      <c r="B96" s="23"/>
      <c r="C96" s="141" t="s">
        <v>114</v>
      </c>
      <c r="D96" s="128"/>
      <c r="E96" s="128"/>
      <c r="F96" s="128"/>
      <c r="G96" s="128"/>
      <c r="H96" s="128"/>
      <c r="I96" s="142"/>
      <c r="J96" s="143" t="s">
        <v>115</v>
      </c>
      <c r="K96" s="128"/>
      <c r="L96" s="23"/>
    </row>
    <row r="97" customFormat="false" ht="10.3" hidden="false" customHeight="true" outlineLevel="0" collapsed="false">
      <c r="A97" s="22"/>
      <c r="B97" s="23"/>
      <c r="I97" s="112"/>
      <c r="L97" s="23"/>
    </row>
    <row r="98" customFormat="false" ht="22.8" hidden="false" customHeight="true" outlineLevel="0" collapsed="false">
      <c r="A98" s="22"/>
      <c r="B98" s="23"/>
      <c r="C98" s="144" t="s">
        <v>116</v>
      </c>
      <c r="I98" s="112"/>
      <c r="J98" s="122" t="n">
        <f aca="false">J120</f>
        <v>0</v>
      </c>
      <c r="L98" s="23"/>
      <c r="AU98" s="3" t="s">
        <v>117</v>
      </c>
    </row>
    <row r="99" customFormat="false" ht="21.85" hidden="false" customHeight="true" outlineLevel="0" collapsed="false">
      <c r="A99" s="22"/>
      <c r="B99" s="23"/>
      <c r="I99" s="112"/>
      <c r="L99" s="23"/>
    </row>
    <row r="100" customFormat="false" ht="6.95" hidden="false" customHeight="true" outlineLevel="0" collapsed="false">
      <c r="A100" s="22"/>
      <c r="B100" s="41"/>
      <c r="C100" s="42"/>
      <c r="D100" s="42"/>
      <c r="E100" s="42"/>
      <c r="F100" s="42"/>
      <c r="G100" s="42"/>
      <c r="H100" s="42"/>
      <c r="I100" s="139"/>
      <c r="J100" s="42"/>
      <c r="K100" s="42"/>
      <c r="L100" s="23"/>
    </row>
    <row r="101" customFormat="false" ht="12.8" hidden="false" customHeight="false" outlineLevel="0" collapsed="false">
      <c r="I101" s="0"/>
    </row>
    <row r="104" s="22" customFormat="true" ht="6.95" hidden="false" customHeight="true" outlineLevel="0" collapsed="false">
      <c r="B104" s="43"/>
      <c r="C104" s="44"/>
      <c r="D104" s="44"/>
      <c r="E104" s="44"/>
      <c r="F104" s="44"/>
      <c r="G104" s="44"/>
      <c r="H104" s="44"/>
      <c r="I104" s="140"/>
      <c r="J104" s="44"/>
      <c r="K104" s="44"/>
      <c r="L104" s="23"/>
    </row>
    <row r="105" customFormat="false" ht="24.95" hidden="false" customHeight="true" outlineLevel="0" collapsed="false">
      <c r="A105" s="22"/>
      <c r="B105" s="23"/>
      <c r="C105" s="7" t="s">
        <v>120</v>
      </c>
      <c r="I105" s="112"/>
      <c r="L105" s="23"/>
    </row>
    <row r="106" customFormat="false" ht="6.95" hidden="false" customHeight="true" outlineLevel="0" collapsed="false">
      <c r="A106" s="22"/>
      <c r="B106" s="23"/>
      <c r="I106" s="112"/>
      <c r="L106" s="23"/>
    </row>
    <row r="107" customFormat="false" ht="12" hidden="false" customHeight="true" outlineLevel="0" collapsed="false">
      <c r="A107" s="22"/>
      <c r="B107" s="23"/>
      <c r="C107" s="15" t="s">
        <v>15</v>
      </c>
      <c r="I107" s="112"/>
      <c r="L107" s="23"/>
    </row>
    <row r="108" customFormat="false" ht="16.5" hidden="false" customHeight="true" outlineLevel="0" collapsed="false">
      <c r="A108" s="22"/>
      <c r="B108" s="23"/>
      <c r="E108" s="111" t="str">
        <f aca="false">E7</f>
        <v>NHB – Budova č.4 diagnostické centrum – oprava VZT (jednotky)</v>
      </c>
      <c r="F108" s="111"/>
      <c r="G108" s="111"/>
      <c r="H108" s="111"/>
      <c r="I108" s="112"/>
      <c r="L108" s="23"/>
    </row>
    <row r="109" customFormat="false" ht="12" hidden="false" customHeight="true" outlineLevel="0" collapsed="false">
      <c r="B109" s="6"/>
      <c r="C109" s="15" t="s">
        <v>108</v>
      </c>
      <c r="I109" s="0"/>
      <c r="L109" s="6"/>
    </row>
    <row r="110" s="22" customFormat="true" ht="16.5" hidden="false" customHeight="true" outlineLevel="0" collapsed="false">
      <c r="B110" s="23"/>
      <c r="E110" s="111" t="s">
        <v>168</v>
      </c>
      <c r="F110" s="111"/>
      <c r="G110" s="111"/>
      <c r="H110" s="111"/>
      <c r="I110" s="112"/>
      <c r="L110" s="23"/>
    </row>
    <row r="111" customFormat="false" ht="12" hidden="false" customHeight="true" outlineLevel="0" collapsed="false">
      <c r="A111" s="22"/>
      <c r="B111" s="23"/>
      <c r="C111" s="15" t="s">
        <v>110</v>
      </c>
      <c r="D111" s="22"/>
      <c r="I111" s="112"/>
      <c r="L111" s="23"/>
    </row>
    <row r="112" customFormat="false" ht="16.5" hidden="false" customHeight="true" outlineLevel="0" collapsed="false">
      <c r="A112" s="22"/>
      <c r="B112" s="23"/>
      <c r="D112" s="22"/>
      <c r="E112" s="50" t="str">
        <f aca="false">E11</f>
        <v>F - Měření a regulace</v>
      </c>
      <c r="F112" s="50"/>
      <c r="G112" s="50"/>
      <c r="H112" s="50"/>
      <c r="I112" s="112"/>
      <c r="L112" s="23"/>
    </row>
    <row r="113" customFormat="false" ht="6.95" hidden="false" customHeight="true" outlineLevel="0" collapsed="false">
      <c r="A113" s="22"/>
      <c r="B113" s="23"/>
      <c r="D113" s="22"/>
      <c r="I113" s="112"/>
      <c r="L113" s="23"/>
    </row>
    <row r="114" customFormat="false" ht="12" hidden="false" customHeight="true" outlineLevel="0" collapsed="false">
      <c r="A114" s="22"/>
      <c r="B114" s="23"/>
      <c r="C114" s="15" t="s">
        <v>20</v>
      </c>
      <c r="D114" s="22"/>
      <c r="F114" s="16" t="str">
        <f aca="false">F14</f>
        <v>Havlíčkův Brod, ul. Husova, areál nemocncie</v>
      </c>
      <c r="I114" s="113" t="s">
        <v>22</v>
      </c>
      <c r="J114" s="114" t="str">
        <f aca="false">IF(J14="","",J14)</f>
        <v>10. 5. 2019</v>
      </c>
      <c r="L114" s="23"/>
    </row>
    <row r="115" customFormat="false" ht="6.95" hidden="false" customHeight="true" outlineLevel="0" collapsed="false">
      <c r="A115" s="22"/>
      <c r="B115" s="23"/>
      <c r="I115" s="112"/>
      <c r="L115" s="23"/>
    </row>
    <row r="116" customFormat="false" ht="43.05" hidden="false" customHeight="true" outlineLevel="0" collapsed="false">
      <c r="A116" s="22"/>
      <c r="B116" s="23"/>
      <c r="C116" s="15" t="s">
        <v>24</v>
      </c>
      <c r="D116" s="22"/>
      <c r="F116" s="16" t="str">
        <f aca="false">E17</f>
        <v>Nemocnice Havlíčkův Brod, příspěvková organizace</v>
      </c>
      <c r="I116" s="113" t="s">
        <v>30</v>
      </c>
      <c r="J116" s="20" t="str">
        <f aca="false">E23</f>
        <v>PROJEKT CENTRUM NOVA s.r.o.</v>
      </c>
      <c r="L116" s="23"/>
    </row>
    <row r="117" customFormat="false" ht="15.15" hidden="false" customHeight="true" outlineLevel="0" collapsed="false">
      <c r="A117" s="22"/>
      <c r="B117" s="23"/>
      <c r="C117" s="15" t="s">
        <v>28</v>
      </c>
      <c r="D117" s="22"/>
      <c r="F117" s="16" t="str">
        <f aca="false">IF(E20="","",E20)</f>
        <v>Vyplň údaj</v>
      </c>
      <c r="I117" s="113" t="s">
        <v>35</v>
      </c>
      <c r="J117" s="20" t="str">
        <f aca="false">E26</f>
        <v> </v>
      </c>
      <c r="L117" s="23"/>
    </row>
    <row r="118" customFormat="false" ht="10.3" hidden="false" customHeight="true" outlineLevel="0" collapsed="false">
      <c r="A118" s="22"/>
      <c r="B118" s="23"/>
      <c r="D118" s="22"/>
      <c r="I118" s="112"/>
      <c r="L118" s="23"/>
    </row>
    <row r="119" s="156" customFormat="true" ht="29.3" hidden="false" customHeight="true" outlineLevel="0" collapsed="false">
      <c r="B119" s="157"/>
      <c r="C119" s="158" t="s">
        <v>121</v>
      </c>
      <c r="D119" s="159" t="s">
        <v>64</v>
      </c>
      <c r="E119" s="159" t="s">
        <v>60</v>
      </c>
      <c r="F119" s="159" t="s">
        <v>61</v>
      </c>
      <c r="G119" s="159" t="s">
        <v>122</v>
      </c>
      <c r="H119" s="159" t="s">
        <v>123</v>
      </c>
      <c r="I119" s="160" t="s">
        <v>124</v>
      </c>
      <c r="J119" s="159" t="s">
        <v>115</v>
      </c>
      <c r="K119" s="161" t="s">
        <v>125</v>
      </c>
      <c r="L119" s="157"/>
      <c r="M119" s="65"/>
      <c r="N119" s="66" t="s">
        <v>43</v>
      </c>
      <c r="O119" s="66" t="s">
        <v>126</v>
      </c>
      <c r="P119" s="66" t="s">
        <v>127</v>
      </c>
      <c r="Q119" s="66" t="s">
        <v>128</v>
      </c>
      <c r="R119" s="66" t="s">
        <v>129</v>
      </c>
      <c r="S119" s="66" t="s">
        <v>130</v>
      </c>
      <c r="T119" s="67" t="s">
        <v>131</v>
      </c>
    </row>
    <row r="120" s="22" customFormat="true" ht="22.8" hidden="false" customHeight="true" outlineLevel="0" collapsed="false">
      <c r="B120" s="23"/>
      <c r="C120" s="71" t="s">
        <v>132</v>
      </c>
      <c r="I120" s="112"/>
      <c r="J120" s="162" t="n">
        <f aca="false">BK120</f>
        <v>0</v>
      </c>
      <c r="L120" s="23"/>
      <c r="M120" s="68"/>
      <c r="N120" s="55"/>
      <c r="O120" s="55"/>
      <c r="P120" s="163" t="n">
        <f aca="false">SUM(P121:P122)</f>
        <v>0</v>
      </c>
      <c r="Q120" s="55"/>
      <c r="R120" s="163" t="n">
        <f aca="false">SUM(R121:R122)</f>
        <v>0</v>
      </c>
      <c r="S120" s="55"/>
      <c r="T120" s="164" t="n">
        <f aca="false">SUM(T121:T122)</f>
        <v>0</v>
      </c>
      <c r="AT120" s="3" t="s">
        <v>78</v>
      </c>
      <c r="AU120" s="3" t="s">
        <v>117</v>
      </c>
      <c r="BK120" s="165" t="n">
        <f aca="false">SUM(BK121:BK122)</f>
        <v>0</v>
      </c>
    </row>
    <row r="121" customFormat="false" ht="16.5" hidden="false" customHeight="true" outlineLevel="0" collapsed="false">
      <c r="A121" s="22"/>
      <c r="B121" s="180"/>
      <c r="C121" s="181" t="s">
        <v>86</v>
      </c>
      <c r="D121" s="181" t="s">
        <v>138</v>
      </c>
      <c r="E121" s="182" t="s">
        <v>555</v>
      </c>
      <c r="F121" s="183" t="s">
        <v>556</v>
      </c>
      <c r="G121" s="184" t="s">
        <v>206</v>
      </c>
      <c r="H121" s="185" t="n">
        <v>1</v>
      </c>
      <c r="I121" s="186"/>
      <c r="J121" s="187" t="n">
        <f aca="false">ROUND(I121*H121,2)</f>
        <v>0</v>
      </c>
      <c r="K121" s="183"/>
      <c r="L121" s="23"/>
      <c r="M121" s="188"/>
      <c r="N121" s="189" t="s">
        <v>44</v>
      </c>
      <c r="O121" s="57"/>
      <c r="P121" s="190" t="n">
        <f aca="false">O121*H121</f>
        <v>0</v>
      </c>
      <c r="Q121" s="190" t="n">
        <v>0</v>
      </c>
      <c r="R121" s="190" t="n">
        <f aca="false">Q121*H121</f>
        <v>0</v>
      </c>
      <c r="S121" s="190" t="n">
        <v>0</v>
      </c>
      <c r="T121" s="191" t="n">
        <f aca="false">S121*H121</f>
        <v>0</v>
      </c>
      <c r="AR121" s="192" t="s">
        <v>185</v>
      </c>
      <c r="AT121" s="192" t="s">
        <v>138</v>
      </c>
      <c r="AU121" s="192" t="s">
        <v>79</v>
      </c>
      <c r="AY121" s="3" t="s">
        <v>136</v>
      </c>
      <c r="BE121" s="193" t="n">
        <f aca="false">IF(N121="základní",J121,0)</f>
        <v>0</v>
      </c>
      <c r="BF121" s="193" t="n">
        <f aca="false">IF(N121="snížená",J121,0)</f>
        <v>0</v>
      </c>
      <c r="BG121" s="193" t="n">
        <f aca="false">IF(N121="zákl. přenesená",J121,0)</f>
        <v>0</v>
      </c>
      <c r="BH121" s="193" t="n">
        <f aca="false">IF(N121="sníž. přenesená",J121,0)</f>
        <v>0</v>
      </c>
      <c r="BI121" s="193" t="n">
        <f aca="false">IF(N121="nulová",J121,0)</f>
        <v>0</v>
      </c>
      <c r="BJ121" s="3" t="s">
        <v>86</v>
      </c>
      <c r="BK121" s="193" t="n">
        <f aca="false">ROUND(I121*H121,2)</f>
        <v>0</v>
      </c>
      <c r="BL121" s="3" t="s">
        <v>185</v>
      </c>
      <c r="BM121" s="192" t="s">
        <v>557</v>
      </c>
    </row>
    <row r="122" customFormat="false" ht="12.8" hidden="false" customHeight="false" outlineLevel="0" collapsed="false">
      <c r="A122" s="22"/>
      <c r="B122" s="23"/>
      <c r="D122" s="194" t="s">
        <v>143</v>
      </c>
      <c r="F122" s="195" t="s">
        <v>558</v>
      </c>
      <c r="I122" s="112"/>
      <c r="L122" s="23"/>
      <c r="M122" s="197"/>
      <c r="N122" s="198"/>
      <c r="O122" s="198"/>
      <c r="P122" s="198"/>
      <c r="Q122" s="198"/>
      <c r="R122" s="198"/>
      <c r="S122" s="198"/>
      <c r="T122" s="199"/>
      <c r="AT122" s="3" t="s">
        <v>143</v>
      </c>
      <c r="AU122" s="3" t="s">
        <v>79</v>
      </c>
    </row>
    <row r="123" customFormat="false" ht="6.95" hidden="false" customHeight="true" outlineLevel="0" collapsed="false">
      <c r="A123" s="22"/>
      <c r="B123" s="41"/>
      <c r="C123" s="42"/>
      <c r="D123" s="42"/>
      <c r="E123" s="42"/>
      <c r="F123" s="42"/>
      <c r="G123" s="42"/>
      <c r="H123" s="42"/>
      <c r="I123" s="139"/>
      <c r="J123" s="42"/>
      <c r="K123" s="42"/>
      <c r="L123" s="23"/>
    </row>
  </sheetData>
  <autoFilter ref="C119:K122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LibreOffice/5.1.0.3$Windows_X86_64 LibreOffice_project/5e3e00a007d9b3b6efb6797a8b8e57b51ab1f737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2019-05-10T09:07:44Z</dcterms:created>
  <dc:creator>k-36\k_36</dc:creator>
  <dc:description/>
  <dc:language>cs-CZ</dc:language>
  <cp:lastModifiedBy/>
  <dcterms:modified xsi:type="dcterms:W3CDTF">2019-05-14T12:02:48Z</dcterms:modified>
  <cp:revision>8</cp:revision>
  <dc:subject/>
  <dc:title/>
</cp:coreProperties>
</file>